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tabRatio="962" activeTab="0"/>
  </bookViews>
  <sheets>
    <sheet name="80 km AD" sheetId="1" r:id="rId1"/>
    <sheet name="80km YR" sheetId="2" r:id="rId2"/>
    <sheet name="Curta A AD" sheetId="3" r:id="rId3"/>
    <sheet name="Curta A YR" sheetId="4" r:id="rId4"/>
    <sheet name="Curta A Mirim" sheetId="5" r:id="rId5"/>
    <sheet name="Avançada AD" sheetId="6" r:id="rId6"/>
    <sheet name="Avançada Jovem" sheetId="7" r:id="rId7"/>
    <sheet name="Avançada PP" sheetId="8" r:id="rId8"/>
    <sheet name="GRADUADO" sheetId="9" r:id="rId9"/>
    <sheet name="Aberta" sheetId="10" r:id="rId10"/>
    <sheet name="BPM" sheetId="11" state="hidden" r:id="rId11"/>
    <sheet name="equipes" sheetId="12" r:id="rId12"/>
  </sheets>
  <definedNames/>
  <calcPr fullCalcOnLoad="1"/>
</workbook>
</file>

<file path=xl/sharedStrings.xml><?xml version="1.0" encoding="utf-8"?>
<sst xmlns="http://schemas.openxmlformats.org/spreadsheetml/2006/main" count="1074" uniqueCount="449">
  <si>
    <t>distancia</t>
  </si>
  <si>
    <t>vel max</t>
  </si>
  <si>
    <t>vel min</t>
  </si>
  <si>
    <t>tp desc</t>
  </si>
  <si>
    <t>colete</t>
  </si>
  <si>
    <t>fc1</t>
  </si>
  <si>
    <t>fc2</t>
  </si>
  <si>
    <t>fc3</t>
  </si>
  <si>
    <t>fc4</t>
  </si>
  <si>
    <t>Colocação</t>
  </si>
  <si>
    <t>Colete</t>
  </si>
  <si>
    <t>Cavaleiro</t>
  </si>
  <si>
    <t>Cavalo</t>
  </si>
  <si>
    <t>Largada</t>
  </si>
  <si>
    <t>Chegada</t>
  </si>
  <si>
    <t>Chegada 2</t>
  </si>
  <si>
    <t>Vet In</t>
  </si>
  <si>
    <t>Vet In 2</t>
  </si>
  <si>
    <t>ELIM</t>
  </si>
  <si>
    <t>Vet1</t>
  </si>
  <si>
    <t>Vel1</t>
  </si>
  <si>
    <t>FC1</t>
  </si>
  <si>
    <t>Pts1</t>
  </si>
  <si>
    <t>Vet2</t>
  </si>
  <si>
    <t>Vel2</t>
  </si>
  <si>
    <t>FC2</t>
  </si>
  <si>
    <t>Pts2</t>
  </si>
  <si>
    <t>Final</t>
  </si>
  <si>
    <t>Pts</t>
  </si>
  <si>
    <t>Tp Max</t>
  </si>
  <si>
    <t>Tp Min</t>
  </si>
  <si>
    <t>Anel 1</t>
  </si>
  <si>
    <t>Anel 2</t>
  </si>
  <si>
    <t>Adiantamento</t>
  </si>
  <si>
    <t>Pen</t>
  </si>
  <si>
    <t>Min_Ad</t>
  </si>
  <si>
    <t>Pen1</t>
  </si>
  <si>
    <t>Relargada</t>
  </si>
  <si>
    <t>Pen2</t>
  </si>
  <si>
    <t>PONTOS</t>
  </si>
  <si>
    <t>ABERTA ADULTO</t>
  </si>
  <si>
    <t>ABERTA MIRIM</t>
  </si>
  <si>
    <t>ABERTA CRIOULO</t>
  </si>
  <si>
    <t>GRADUADA ADULTO</t>
  </si>
  <si>
    <t>GRADUADA JOVEM</t>
  </si>
  <si>
    <t>GRADUADA MIRIM</t>
  </si>
  <si>
    <t>GRADUADA CRIOULO</t>
  </si>
  <si>
    <t>Min_Ad1</t>
  </si>
  <si>
    <t>ABERTA JOVEM</t>
  </si>
  <si>
    <t>Jaleco</t>
  </si>
  <si>
    <t>BPM1</t>
  </si>
  <si>
    <t>BPM2</t>
  </si>
  <si>
    <t>BPM3</t>
  </si>
  <si>
    <t>BPM4</t>
  </si>
  <si>
    <t>Elim</t>
  </si>
  <si>
    <t>Pontos</t>
  </si>
  <si>
    <t>EQUIPES VELOCIDADE LIVRE</t>
  </si>
  <si>
    <t>Bob Endurance</t>
  </si>
  <si>
    <t>Claudio Eluan Kalume</t>
  </si>
  <si>
    <t>Curta Avancados AD</t>
  </si>
  <si>
    <t>Rosiene de Oliveira Rocha Gomes</t>
  </si>
  <si>
    <t>Marco Antonio Resende Sampaio Filho</t>
  </si>
  <si>
    <t>Curta Avancados JV</t>
  </si>
  <si>
    <t>Antonio Luiz Paraiso Oliveira</t>
  </si>
  <si>
    <t>Fenix</t>
  </si>
  <si>
    <t>Laura Cavalcanti Fernandes Ferreira</t>
  </si>
  <si>
    <t>CEN 1 * YR</t>
  </si>
  <si>
    <t>Julio Reis</t>
  </si>
  <si>
    <t>Ana Paula de Castro Santos</t>
  </si>
  <si>
    <t>Haras Mirador</t>
  </si>
  <si>
    <t>Solon da Cruz Pereira</t>
  </si>
  <si>
    <t>Curta A AD</t>
  </si>
  <si>
    <t>Haras Quatrilho</t>
  </si>
  <si>
    <t>Marcelo Pandolfi Barcellos</t>
  </si>
  <si>
    <t>Ayna Luiza Rodrigues Silva</t>
  </si>
  <si>
    <t>Curta A YR</t>
  </si>
  <si>
    <t>Antonio Marcio Rodrigues da Silva</t>
  </si>
  <si>
    <t>Haras Segredo</t>
  </si>
  <si>
    <t>Rogério Rodrigues da Silveira</t>
  </si>
  <si>
    <t>CEN 1 * AD</t>
  </si>
  <si>
    <t>Arthur Gutemberg Cortez</t>
  </si>
  <si>
    <t>Danilo Mendonça Coelho</t>
  </si>
  <si>
    <t>Michelle dos Santos Lopes</t>
  </si>
  <si>
    <t>Haras Segredo Dois</t>
  </si>
  <si>
    <t>Diego José Correa de Almeida</t>
  </si>
  <si>
    <t>Iucatan Velocidade</t>
  </si>
  <si>
    <t>Felipe Braga Camargo Dias</t>
  </si>
  <si>
    <t>Ana Paula Lima Vieira</t>
  </si>
  <si>
    <t>Maktub</t>
  </si>
  <si>
    <t>Renato Sergio Lyrio Mello</t>
  </si>
  <si>
    <t>Rafael Magalhaes dos Santos</t>
  </si>
  <si>
    <t>Maktub/Queen's</t>
  </si>
  <si>
    <t>Edna Magalhaes</t>
  </si>
  <si>
    <t>Fernando Márcio Rino Ávila</t>
  </si>
  <si>
    <t>Cybele Lara C. Queiroz</t>
  </si>
  <si>
    <t>Nukhbah</t>
  </si>
  <si>
    <t>Alan da Silva Pereira</t>
  </si>
  <si>
    <t>Rancho Barreto</t>
  </si>
  <si>
    <t>Rodrigo Moreira Barreto</t>
  </si>
  <si>
    <t>Gilmar Braz de Souza</t>
  </si>
  <si>
    <t>Luciana Rehder Toledo</t>
  </si>
  <si>
    <t>Eduardo Xavier Barreto</t>
  </si>
  <si>
    <t>Rancho da Capital</t>
  </si>
  <si>
    <t>Fernando Gonçalves Costa</t>
  </si>
  <si>
    <t>Amarildo Figueiredo de Oliveira</t>
  </si>
  <si>
    <t>Luis Fernando Varanda</t>
  </si>
  <si>
    <t>Mariana Damazio Rajão</t>
  </si>
  <si>
    <t>Carlos Augusto Alves Gonzaga da Silva</t>
  </si>
  <si>
    <t>Rancho da Capital - Curta Distância</t>
  </si>
  <si>
    <t>Major Renato Pacheco</t>
  </si>
  <si>
    <t>Ten Rafael Coutinho Machado</t>
  </si>
  <si>
    <t>Rachel Fernandes Alvares Pinheiro</t>
  </si>
  <si>
    <t>Renata Velloso Ramos</t>
  </si>
  <si>
    <t>Santa Paulina</t>
  </si>
  <si>
    <t>Joao Kukulka Junior</t>
  </si>
  <si>
    <t>Vitor Pedro Moretto Cordeiro</t>
  </si>
  <si>
    <t>Carolina Moretto Ferreira</t>
  </si>
  <si>
    <t>Curta A Mirim</t>
  </si>
  <si>
    <t>Vasco Pedro Moretto</t>
  </si>
  <si>
    <t>Curta Avancados PP</t>
  </si>
  <si>
    <t>São Bento</t>
  </si>
  <si>
    <t>Augusto Cesar dos Santos</t>
  </si>
  <si>
    <t>Carlos Eduardo da S. Monteiro</t>
  </si>
  <si>
    <t>EQUIPES VELOCIDADE CONTROLADA</t>
  </si>
  <si>
    <t>Iucatan</t>
  </si>
  <si>
    <t>Rodrigo Alvarenga Campos Martins</t>
  </si>
  <si>
    <t>Graduado AD</t>
  </si>
  <si>
    <t>Diogo de Oliveira Martins</t>
  </si>
  <si>
    <t>Graduado MIRIM</t>
  </si>
  <si>
    <t>Luciana Sousa Firpe Paraiso</t>
  </si>
  <si>
    <t>Aberta JV</t>
  </si>
  <si>
    <t>Hiascara Pooz</t>
  </si>
  <si>
    <t>Laiz Piazzi</t>
  </si>
  <si>
    <t>Aberta Mirim</t>
  </si>
  <si>
    <t>Iucatan Controlada</t>
  </si>
  <si>
    <t>Flavio Marcio Firpe Paraiso</t>
  </si>
  <si>
    <t>Aberta AD</t>
  </si>
  <si>
    <t>Antonino Jerônymo de Oliveira Piazzi</t>
  </si>
  <si>
    <t>Lucas Lobato Kalume Reis</t>
  </si>
  <si>
    <t>Aloisio Veloso Silva Carvalho</t>
  </si>
  <si>
    <t>Maria Eduarda Veloso Silva Carvalho</t>
  </si>
  <si>
    <t>Lago Oeste</t>
  </si>
  <si>
    <t>Marcos Luiz Santarosa</t>
  </si>
  <si>
    <t>PMDF - RPMON</t>
  </si>
  <si>
    <t>Rander de Miranda Pereira</t>
  </si>
  <si>
    <t>Iniciante AD</t>
  </si>
  <si>
    <t>Elaine Ferreira Silva</t>
  </si>
  <si>
    <t>Antonio Carlos Maito</t>
  </si>
  <si>
    <t>Wellington da Costa Braga</t>
  </si>
  <si>
    <t>RPMON - PMDF</t>
  </si>
  <si>
    <t>Leandro Arthur Brandalise Schweitzer</t>
  </si>
  <si>
    <t>Genilson Figueiredo de Oliveira</t>
  </si>
  <si>
    <t>Edilson Pereira de Sousa</t>
  </si>
  <si>
    <t>Jorge Sales Ferreira</t>
  </si>
  <si>
    <t>Santa Paulina Azul</t>
  </si>
  <si>
    <t>Antonieta Martins Alves</t>
  </si>
  <si>
    <t>Angelo Andrade Viana</t>
  </si>
  <si>
    <t>Myrna Sakamoto Freitas</t>
  </si>
  <si>
    <t>Melissa de Morais Braga</t>
  </si>
  <si>
    <t>Olivia Freitas Bastos</t>
  </si>
  <si>
    <t>Santa Paulina/Levantando Poeira</t>
  </si>
  <si>
    <t>Carlos Eduardo Gomes Coelho</t>
  </si>
  <si>
    <t>x</t>
  </si>
  <si>
    <t>Nilo</t>
  </si>
  <si>
    <t>Wafa</t>
  </si>
  <si>
    <t>Flower RAR</t>
  </si>
  <si>
    <t>Rio Claro Serena</t>
  </si>
  <si>
    <t>Hagon Rach</t>
  </si>
  <si>
    <t>Nasser El Vektor</t>
  </si>
  <si>
    <t>Nathan</t>
  </si>
  <si>
    <t>Halinne DC</t>
  </si>
  <si>
    <t>Bey Flyer TGS</t>
  </si>
  <si>
    <t>Spirit</t>
  </si>
  <si>
    <t>Maria Eduarda Carvalho</t>
  </si>
  <si>
    <t>Orgulho Atleticano</t>
  </si>
  <si>
    <t>Bainho</t>
  </si>
  <si>
    <t>Britney</t>
  </si>
  <si>
    <t>1º</t>
  </si>
  <si>
    <t>2º</t>
  </si>
  <si>
    <t>3º</t>
  </si>
  <si>
    <t>4º</t>
  </si>
  <si>
    <t>5º</t>
  </si>
  <si>
    <t>6º</t>
  </si>
  <si>
    <t>II Etapa do Campeonato Brasiliense</t>
  </si>
  <si>
    <t>Brasilia - DF</t>
  </si>
  <si>
    <t>Curta Avançado - Jovem</t>
  </si>
  <si>
    <t>Resultado Final</t>
  </si>
  <si>
    <t>45 km</t>
  </si>
  <si>
    <t>Anel</t>
  </si>
  <si>
    <t>Vet IN</t>
  </si>
  <si>
    <t>Recup</t>
  </si>
  <si>
    <t>FC</t>
  </si>
  <si>
    <t>Vel Trilha</t>
  </si>
  <si>
    <t>Vel Anel</t>
  </si>
  <si>
    <t>Vel Media</t>
  </si>
  <si>
    <t>Rec Total</t>
  </si>
  <si>
    <t>Dif 1°</t>
  </si>
  <si>
    <t>18.96</t>
  </si>
  <si>
    <t>16.3</t>
  </si>
  <si>
    <t>14.64</t>
  </si>
  <si>
    <t>15.55</t>
  </si>
  <si>
    <t>Lafitte Rach</t>
  </si>
  <si>
    <t>17.88</t>
  </si>
  <si>
    <t>16.86</t>
  </si>
  <si>
    <t>14.06</t>
  </si>
  <si>
    <t>RT Grazy</t>
  </si>
  <si>
    <t>14.31</t>
  </si>
  <si>
    <t>15.21</t>
  </si>
  <si>
    <t>14.68</t>
  </si>
  <si>
    <t>SA Jihad</t>
  </si>
  <si>
    <t>15.01</t>
  </si>
  <si>
    <t>14.28</t>
  </si>
  <si>
    <t>15.24</t>
  </si>
  <si>
    <t>14.67</t>
  </si>
  <si>
    <t>Agape MRG</t>
  </si>
  <si>
    <t>Curta Avançado - Adulto</t>
  </si>
  <si>
    <t>17.79</t>
  </si>
  <si>
    <t>16.65</t>
  </si>
  <si>
    <t>15.71</t>
  </si>
  <si>
    <t>16.24</t>
  </si>
  <si>
    <t>RT Zen</t>
  </si>
  <si>
    <t>19.04</t>
  </si>
  <si>
    <t>18.26</t>
  </si>
  <si>
    <t>16.23</t>
  </si>
  <si>
    <t>Russel Ludfour</t>
  </si>
  <si>
    <t>17.85</t>
  </si>
  <si>
    <t>16.32</t>
  </si>
  <si>
    <t>15.97</t>
  </si>
  <si>
    <t>16.17</t>
  </si>
  <si>
    <t>Mentor CRH</t>
  </si>
  <si>
    <t>16.77</t>
  </si>
  <si>
    <t>14.01</t>
  </si>
  <si>
    <t>20.47</t>
  </si>
  <si>
    <t>Ahia</t>
  </si>
  <si>
    <t>15.16</t>
  </si>
  <si>
    <t>14.29</t>
  </si>
  <si>
    <t>16.27</t>
  </si>
  <si>
    <t>15.06</t>
  </si>
  <si>
    <t>Fuerza Endurance</t>
  </si>
  <si>
    <t>19.02</t>
  </si>
  <si>
    <t>14.96</t>
  </si>
  <si>
    <t>13.21</t>
  </si>
  <si>
    <t>14.17</t>
  </si>
  <si>
    <t>Emilyon El Emir</t>
  </si>
  <si>
    <t>13.01</t>
  </si>
  <si>
    <t>12.59</t>
  </si>
  <si>
    <t>15.4</t>
  </si>
  <si>
    <t>13.64</t>
  </si>
  <si>
    <t>Imosec Endurance</t>
  </si>
  <si>
    <t>Não Completou</t>
  </si>
  <si>
    <t>13.02</t>
  </si>
  <si>
    <t>12.29</t>
  </si>
  <si>
    <t>15.9</t>
  </si>
  <si>
    <t>13.59</t>
  </si>
  <si>
    <t>Currupiu Del Piá</t>
  </si>
  <si>
    <t>fq-me</t>
  </si>
  <si>
    <t>14.99</t>
  </si>
  <si>
    <t>Complice El Khayd</t>
  </si>
  <si>
    <t>el - trilha</t>
  </si>
  <si>
    <t>14.83</t>
  </si>
  <si>
    <t>Mentek Endurance</t>
  </si>
  <si>
    <t>8.17</t>
  </si>
  <si>
    <t>Jahade da Capital</t>
  </si>
  <si>
    <t>elim</t>
  </si>
  <si>
    <t>ff</t>
  </si>
  <si>
    <t>Rave HEB</t>
  </si>
  <si>
    <t>Radija das Geraes</t>
  </si>
  <si>
    <t>TS Sheik</t>
  </si>
  <si>
    <t>Curta Avançado - PP</t>
  </si>
  <si>
    <t>11.82</t>
  </si>
  <si>
    <t>12.99</t>
  </si>
  <si>
    <t>Zandall Rach</t>
  </si>
  <si>
    <t>11.5</t>
  </si>
  <si>
    <t>10.51</t>
  </si>
  <si>
    <t>9.8</t>
  </si>
  <si>
    <t>10.2</t>
  </si>
  <si>
    <t>Nutrina Guerreiro dos Mares SB</t>
  </si>
  <si>
    <t>CEN 1* - Adulto</t>
  </si>
  <si>
    <t>80 km</t>
  </si>
  <si>
    <t>17.56</t>
  </si>
  <si>
    <t>16.5</t>
  </si>
  <si>
    <t>16.88</t>
  </si>
  <si>
    <t>15.64</t>
  </si>
  <si>
    <t>16.12</t>
  </si>
  <si>
    <t>Commander Rach</t>
  </si>
  <si>
    <t>18.8</t>
  </si>
  <si>
    <t>16.69</t>
  </si>
  <si>
    <t>17.35</t>
  </si>
  <si>
    <t>16.43</t>
  </si>
  <si>
    <t>17.07</t>
  </si>
  <si>
    <t>15.94</t>
  </si>
  <si>
    <t>16.22</t>
  </si>
  <si>
    <t>Ramyro Ryad HVP</t>
  </si>
  <si>
    <t>16.95</t>
  </si>
  <si>
    <t>16.38</t>
  </si>
  <si>
    <t>16.4</t>
  </si>
  <si>
    <t>17.08</t>
  </si>
  <si>
    <t>16.08</t>
  </si>
  <si>
    <t>16.26</t>
  </si>
  <si>
    <t>Picket Rach</t>
  </si>
  <si>
    <t>16.76</t>
  </si>
  <si>
    <t>16.02</t>
  </si>
  <si>
    <t>15.2</t>
  </si>
  <si>
    <t>14.6</t>
  </si>
  <si>
    <t>13.71</t>
  </si>
  <si>
    <t>14.53</t>
  </si>
  <si>
    <t>Livilla Rach</t>
  </si>
  <si>
    <t>11.73</t>
  </si>
  <si>
    <t>13.75</t>
  </si>
  <si>
    <t>16.89</t>
  </si>
  <si>
    <t>16.49</t>
  </si>
  <si>
    <t>17.13</t>
  </si>
  <si>
    <t>16.45</t>
  </si>
  <si>
    <t>RT Dubai</t>
  </si>
  <si>
    <t>17.99</t>
  </si>
  <si>
    <t>16.79</t>
  </si>
  <si>
    <t>fq-me tr</t>
  </si>
  <si>
    <t>17.59</t>
  </si>
  <si>
    <t>16.54</t>
  </si>
  <si>
    <t>16.8</t>
  </si>
  <si>
    <t>14.89</t>
  </si>
  <si>
    <t>15.79</t>
  </si>
  <si>
    <t>Ambassador Rach</t>
  </si>
  <si>
    <t>17.6</t>
  </si>
  <si>
    <t>15.89</t>
  </si>
  <si>
    <t>13.89</t>
  </si>
  <si>
    <t>15.03</t>
  </si>
  <si>
    <t>Avignon Endurance</t>
  </si>
  <si>
    <t>retirou</t>
  </si>
  <si>
    <t>14.77</t>
  </si>
  <si>
    <t>13.7</t>
  </si>
  <si>
    <t>13.33</t>
  </si>
  <si>
    <t>11.84</t>
  </si>
  <si>
    <t>12.84</t>
  </si>
  <si>
    <t>Vizir El Emir</t>
  </si>
  <si>
    <t>17.62</t>
  </si>
  <si>
    <t>Elmer Rach</t>
  </si>
  <si>
    <t>fq-la</t>
  </si>
  <si>
    <t>CEN 1* - Young Rider</t>
  </si>
  <si>
    <t>14.44</t>
  </si>
  <si>
    <t>14.03</t>
  </si>
  <si>
    <t>14.39</t>
  </si>
  <si>
    <t>14.18</t>
  </si>
  <si>
    <t>Vespucci Rach</t>
  </si>
  <si>
    <t>13.3</t>
  </si>
  <si>
    <t>12.76</t>
  </si>
  <si>
    <t>14.19</t>
  </si>
  <si>
    <t>13.37</t>
  </si>
  <si>
    <t>Szingara HEB</t>
  </si>
  <si>
    <t>14.5</t>
  </si>
  <si>
    <t>13.34</t>
  </si>
  <si>
    <t>14.43</t>
  </si>
  <si>
    <t>13.56</t>
  </si>
  <si>
    <t>13.05</t>
  </si>
  <si>
    <t>11.9</t>
  </si>
  <si>
    <t>12.8</t>
  </si>
  <si>
    <t>Khayan da Barra</t>
  </si>
  <si>
    <t>14.49</t>
  </si>
  <si>
    <t>13.16</t>
  </si>
  <si>
    <t>Curta A - Mirim</t>
  </si>
  <si>
    <t>64 km</t>
  </si>
  <si>
    <t>11.69</t>
  </si>
  <si>
    <t>11.31</t>
  </si>
  <si>
    <t>12.28</t>
  </si>
  <si>
    <t>10.97</t>
  </si>
  <si>
    <t>11.16</t>
  </si>
  <si>
    <t>Bumerangue</t>
  </si>
  <si>
    <t>11.85</t>
  </si>
  <si>
    <t>11.36</t>
  </si>
  <si>
    <t>Curta A - Adulto</t>
  </si>
  <si>
    <t>17.31</t>
  </si>
  <si>
    <t>15.49</t>
  </si>
  <si>
    <t>14.37</t>
  </si>
  <si>
    <t>15.43</t>
  </si>
  <si>
    <t>CP Noite</t>
  </si>
  <si>
    <t>14.05</t>
  </si>
  <si>
    <t>14.97</t>
  </si>
  <si>
    <t>14.34</t>
  </si>
  <si>
    <t>Granada Endurance</t>
  </si>
  <si>
    <t>13.69</t>
  </si>
  <si>
    <t>14.14</t>
  </si>
  <si>
    <t>14.93</t>
  </si>
  <si>
    <t>Tenente Alexandre Cunha</t>
  </si>
  <si>
    <t>13.58</t>
  </si>
  <si>
    <t>14.33</t>
  </si>
  <si>
    <t>Erastus Rach</t>
  </si>
  <si>
    <t>14.35</t>
  </si>
  <si>
    <t>13.23</t>
  </si>
  <si>
    <t>12.27</t>
  </si>
  <si>
    <t>13.39</t>
  </si>
  <si>
    <t>Shahrmann TGS</t>
  </si>
  <si>
    <t>12.39</t>
  </si>
  <si>
    <t>13.08</t>
  </si>
  <si>
    <t>13.06</t>
  </si>
  <si>
    <t>11.52</t>
  </si>
  <si>
    <t>12.91</t>
  </si>
  <si>
    <t>10.81</t>
  </si>
  <si>
    <t>11.21</t>
  </si>
  <si>
    <t>Imprince HCF</t>
  </si>
  <si>
    <t>11.35</t>
  </si>
  <si>
    <t>13.87</t>
  </si>
  <si>
    <t>13.81</t>
  </si>
  <si>
    <t>11.75</t>
  </si>
  <si>
    <t>12.89</t>
  </si>
  <si>
    <t>Elinor</t>
  </si>
  <si>
    <t>12.36</t>
  </si>
  <si>
    <t>12.73</t>
  </si>
  <si>
    <t>17.3</t>
  </si>
  <si>
    <t>15.87</t>
  </si>
  <si>
    <t>4.64</t>
  </si>
  <si>
    <t>4.12</t>
  </si>
  <si>
    <t>7.21</t>
  </si>
  <si>
    <t>Jumann HEM SB</t>
  </si>
  <si>
    <t>-37.21</t>
  </si>
  <si>
    <t>12.63</t>
  </si>
  <si>
    <t>recup</t>
  </si>
  <si>
    <t>6.33</t>
  </si>
  <si>
    <t>5.84</t>
  </si>
  <si>
    <t>-18.73</t>
  </si>
  <si>
    <t>-28.5</t>
  </si>
  <si>
    <t>11.88</t>
  </si>
  <si>
    <t>Abdul Ghazal El Emir</t>
  </si>
  <si>
    <t>16.25</t>
  </si>
  <si>
    <t>14.38</t>
  </si>
  <si>
    <t>Belasco Rach</t>
  </si>
  <si>
    <t>8.37</t>
  </si>
  <si>
    <t>7.92</t>
  </si>
  <si>
    <t>NP Norman</t>
  </si>
  <si>
    <t>Curta A - YR</t>
  </si>
  <si>
    <t>11.33</t>
  </si>
  <si>
    <t>12.25</t>
  </si>
  <si>
    <t>10.96</t>
  </si>
  <si>
    <t>11.17</t>
  </si>
  <si>
    <t>Zattar</t>
  </si>
  <si>
    <t>11.83</t>
  </si>
  <si>
    <t>10.44</t>
  </si>
  <si>
    <t>12.68</t>
  </si>
  <si>
    <t>11.3</t>
  </si>
  <si>
    <t>10.78</t>
  </si>
  <si>
    <t>James Bond Endurance</t>
  </si>
  <si>
    <t>11.57</t>
  </si>
  <si>
    <t>11.01</t>
  </si>
  <si>
    <t>7º</t>
  </si>
  <si>
    <t>8º</t>
  </si>
  <si>
    <t>9º</t>
  </si>
  <si>
    <t>10º</t>
  </si>
  <si>
    <t>11º</t>
  </si>
  <si>
    <t>12º</t>
  </si>
  <si>
    <t>13º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</si>
</sst>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F400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b/>
      <sz val="8"/>
      <color rgb="FFFFFFFF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173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1" xfId="0" applyFont="1" applyFill="1" applyBorder="1" applyAlignment="1">
      <alignment/>
    </xf>
    <xf numFmtId="0" fontId="7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1" fontId="44" fillId="34" borderId="10" xfId="0" applyNumberFormat="1" applyFont="1" applyFill="1" applyBorder="1" applyAlignment="1">
      <alignment horizontal="center" wrapText="1"/>
    </xf>
    <xf numFmtId="0" fontId="8" fillId="34" borderId="0" xfId="0" applyFont="1" applyFill="1" applyAlignment="1">
      <alignment horizontal="center"/>
    </xf>
    <xf numFmtId="21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21" fontId="3" fillId="34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21" fontId="3" fillId="34" borderId="0" xfId="0" applyNumberFormat="1" applyFont="1" applyFill="1" applyAlignment="1">
      <alignment/>
    </xf>
    <xf numFmtId="0" fontId="2" fillId="34" borderId="0" xfId="0" applyFont="1" applyFill="1" applyAlignment="1">
      <alignment horizontal="center"/>
    </xf>
    <xf numFmtId="173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1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5" fillId="34" borderId="12" xfId="0" applyFont="1" applyFill="1" applyBorder="1" applyAlignment="1">
      <alignment/>
    </xf>
    <xf numFmtId="0" fontId="43" fillId="34" borderId="13" xfId="0" applyFont="1" applyFill="1" applyBorder="1" applyAlignment="1">
      <alignment horizontal="center"/>
    </xf>
    <xf numFmtId="0" fontId="43" fillId="34" borderId="14" xfId="0" applyFont="1" applyFill="1" applyBorder="1" applyAlignment="1">
      <alignment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center"/>
    </xf>
    <xf numFmtId="0" fontId="43" fillId="34" borderId="10" xfId="0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36" borderId="15" xfId="0" applyFont="1" applyFill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21" fontId="46" fillId="0" borderId="16" xfId="0" applyNumberFormat="1" applyFont="1" applyBorder="1" applyAlignment="1">
      <alignment horizontal="center" wrapText="1"/>
    </xf>
    <xf numFmtId="21" fontId="46" fillId="0" borderId="17" xfId="0" applyNumberFormat="1" applyFont="1" applyBorder="1" applyAlignment="1">
      <alignment horizontal="center" wrapText="1"/>
    </xf>
    <xf numFmtId="0" fontId="46" fillId="0" borderId="18" xfId="0" applyFont="1" applyBorder="1" applyAlignment="1">
      <alignment horizontal="left" wrapText="1"/>
    </xf>
    <xf numFmtId="21" fontId="46" fillId="0" borderId="0" xfId="0" applyNumberFormat="1" applyFont="1" applyAlignment="1">
      <alignment horizontal="center" wrapText="1"/>
    </xf>
    <xf numFmtId="21" fontId="46" fillId="0" borderId="19" xfId="0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0" fontId="46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34" borderId="0" xfId="0" applyNumberFormat="1" applyFill="1" applyAlignment="1">
      <alignment/>
    </xf>
    <xf numFmtId="0" fontId="44" fillId="34" borderId="10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3" fillId="34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0" fontId="48" fillId="34" borderId="0" xfId="0" applyFont="1" applyFill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/>
    </xf>
    <xf numFmtId="0" fontId="49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57421875" style="0" bestFit="1" customWidth="1"/>
    <col min="2" max="2" width="5.421875" style="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183</v>
      </c>
    </row>
    <row r="2" ht="15">
      <c r="A2" t="s">
        <v>184</v>
      </c>
    </row>
    <row r="3" ht="15">
      <c r="A3" s="38">
        <v>41742</v>
      </c>
    </row>
    <row r="4" spans="1:14" ht="21">
      <c r="A4" s="60" t="s">
        <v>277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6" ht="15">
      <c r="A6" t="s">
        <v>186</v>
      </c>
    </row>
    <row r="7" ht="15">
      <c r="A7" t="s">
        <v>278</v>
      </c>
    </row>
    <row r="8" spans="1:14" ht="15.75" thickBot="1">
      <c r="A8" s="39"/>
      <c r="B8" s="39" t="s">
        <v>10</v>
      </c>
      <c r="C8" s="39" t="s">
        <v>188</v>
      </c>
      <c r="D8" s="39" t="s">
        <v>9</v>
      </c>
      <c r="E8" s="39" t="s">
        <v>13</v>
      </c>
      <c r="F8" s="39" t="s">
        <v>14</v>
      </c>
      <c r="G8" s="39" t="s">
        <v>189</v>
      </c>
      <c r="H8" s="39" t="s">
        <v>190</v>
      </c>
      <c r="I8" s="39" t="s">
        <v>191</v>
      </c>
      <c r="J8" s="39" t="s">
        <v>192</v>
      </c>
      <c r="K8" s="39" t="s">
        <v>193</v>
      </c>
      <c r="L8" s="39" t="s">
        <v>194</v>
      </c>
      <c r="M8" s="39" t="s">
        <v>195</v>
      </c>
      <c r="N8" s="39" t="s">
        <v>196</v>
      </c>
    </row>
    <row r="9" spans="1:14" ht="15">
      <c r="A9" s="40">
        <v>1</v>
      </c>
      <c r="B9" s="41">
        <v>298</v>
      </c>
      <c r="C9" s="41">
        <v>1</v>
      </c>
      <c r="D9" s="41">
        <v>3</v>
      </c>
      <c r="E9" s="42">
        <v>0.3333333333333333</v>
      </c>
      <c r="F9" s="42">
        <v>0.4163773148148148</v>
      </c>
      <c r="G9" s="42">
        <v>0.42171296296296296</v>
      </c>
      <c r="H9" s="42">
        <v>0.005335648148148148</v>
      </c>
      <c r="I9" s="41"/>
      <c r="J9" s="41" t="s">
        <v>279</v>
      </c>
      <c r="K9" s="41" t="s">
        <v>280</v>
      </c>
      <c r="L9" s="41" t="s">
        <v>280</v>
      </c>
      <c r="M9" s="42">
        <v>0.005335648148148148</v>
      </c>
      <c r="N9" s="43">
        <v>0.0010069444444444444</v>
      </c>
    </row>
    <row r="10" spans="1:14" ht="15">
      <c r="A10" s="44" t="s">
        <v>105</v>
      </c>
      <c r="C10" s="39">
        <v>2</v>
      </c>
      <c r="D10" s="39">
        <v>4</v>
      </c>
      <c r="E10" s="45">
        <v>0.44949074074074075</v>
      </c>
      <c r="F10" s="45">
        <v>0.5136805555555556</v>
      </c>
      <c r="G10" s="45">
        <v>0.5187731481481481</v>
      </c>
      <c r="H10" s="45">
        <v>0.005092592592592592</v>
      </c>
      <c r="I10" s="39"/>
      <c r="J10" s="39" t="s">
        <v>281</v>
      </c>
      <c r="K10" s="39" t="s">
        <v>282</v>
      </c>
      <c r="L10" s="39" t="s">
        <v>283</v>
      </c>
      <c r="M10" s="45">
        <v>0.01042824074074074</v>
      </c>
      <c r="N10" s="46">
        <v>0.003159722222222222</v>
      </c>
    </row>
    <row r="11" spans="1:14" ht="15">
      <c r="A11" s="44" t="s">
        <v>284</v>
      </c>
      <c r="C11" s="39">
        <v>3</v>
      </c>
      <c r="D11" s="39">
        <v>1</v>
      </c>
      <c r="E11" s="45">
        <v>0.5465509259259259</v>
      </c>
      <c r="F11" s="45">
        <v>0.5886689814814815</v>
      </c>
      <c r="G11" s="45">
        <v>0.5999189814814815</v>
      </c>
      <c r="H11" s="45">
        <v>0.011249999999999998</v>
      </c>
      <c r="I11" s="39"/>
      <c r="J11" s="39" t="s">
        <v>285</v>
      </c>
      <c r="K11" s="39" t="s">
        <v>285</v>
      </c>
      <c r="L11" s="39" t="s">
        <v>286</v>
      </c>
      <c r="M11" s="39"/>
      <c r="N11" s="46">
        <v>0.0012731481481481483</v>
      </c>
    </row>
    <row r="12" spans="1:14" ht="15.75" thickBot="1">
      <c r="A12" s="48" t="s">
        <v>286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ht="15.75" thickBot="1">
      <c r="A13" s="39"/>
    </row>
    <row r="14" spans="1:14" ht="15">
      <c r="A14" s="40">
        <v>2</v>
      </c>
      <c r="B14" s="41">
        <v>313</v>
      </c>
      <c r="C14" s="41">
        <v>1</v>
      </c>
      <c r="D14" s="41">
        <v>5</v>
      </c>
      <c r="E14" s="42">
        <v>0.3333333333333333</v>
      </c>
      <c r="F14" s="42">
        <v>0.4173842592592592</v>
      </c>
      <c r="G14" s="42">
        <v>0.42211805555555554</v>
      </c>
      <c r="H14" s="42">
        <v>0.004733796296296296</v>
      </c>
      <c r="I14" s="41"/>
      <c r="J14" s="41" t="s">
        <v>287</v>
      </c>
      <c r="K14" s="41" t="s">
        <v>288</v>
      </c>
      <c r="L14" s="41" t="s">
        <v>288</v>
      </c>
      <c r="M14" s="42">
        <v>0.004733796296296296</v>
      </c>
      <c r="N14" s="43">
        <v>0.001412037037037037</v>
      </c>
    </row>
    <row r="15" spans="1:14" ht="15">
      <c r="A15" s="44" t="s">
        <v>81</v>
      </c>
      <c r="C15" s="39">
        <v>2</v>
      </c>
      <c r="D15" s="39">
        <v>3</v>
      </c>
      <c r="E15" s="45">
        <v>0.44989583333333333</v>
      </c>
      <c r="F15" s="45">
        <v>0.5133564814814815</v>
      </c>
      <c r="G15" s="45">
        <v>0.5178472222222222</v>
      </c>
      <c r="H15" s="45">
        <v>0.0044907407407407405</v>
      </c>
      <c r="I15" s="39"/>
      <c r="J15" s="39" t="s">
        <v>289</v>
      </c>
      <c r="K15" s="39" t="s">
        <v>290</v>
      </c>
      <c r="L15" s="39" t="s">
        <v>291</v>
      </c>
      <c r="M15" s="45">
        <v>0.009224537037037036</v>
      </c>
      <c r="N15" s="46">
        <v>0.0022337962962962967</v>
      </c>
    </row>
    <row r="16" spans="1:14" ht="15">
      <c r="A16" s="44" t="s">
        <v>292</v>
      </c>
      <c r="C16" s="39">
        <v>3</v>
      </c>
      <c r="D16" s="39">
        <v>2</v>
      </c>
      <c r="E16" s="45">
        <v>0.545625</v>
      </c>
      <c r="F16" s="45">
        <v>0.5923379629629629</v>
      </c>
      <c r="G16" s="45">
        <v>0.6017939814814816</v>
      </c>
      <c r="H16" s="45">
        <v>0.009456018518518518</v>
      </c>
      <c r="I16" s="39"/>
      <c r="J16" s="39" t="s">
        <v>293</v>
      </c>
      <c r="K16" s="39" t="s">
        <v>293</v>
      </c>
      <c r="L16" s="39" t="s">
        <v>294</v>
      </c>
      <c r="M16" s="39"/>
      <c r="N16" s="46">
        <v>0.004942129629629629</v>
      </c>
    </row>
    <row r="17" spans="1:14" ht="15.75" thickBot="1">
      <c r="A17" s="48" t="s">
        <v>294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ht="15.75" thickBot="1">
      <c r="A18" s="39"/>
    </row>
    <row r="19" spans="1:14" ht="15">
      <c r="A19" s="40">
        <v>3</v>
      </c>
      <c r="B19" s="41">
        <v>296</v>
      </c>
      <c r="C19" s="41">
        <v>1</v>
      </c>
      <c r="D19" s="41">
        <v>6</v>
      </c>
      <c r="E19" s="42">
        <v>0.3333333333333333</v>
      </c>
      <c r="F19" s="42">
        <v>0.41974537037037035</v>
      </c>
      <c r="G19" s="42">
        <v>0.42225694444444445</v>
      </c>
      <c r="H19" s="42">
        <v>0.002511574074074074</v>
      </c>
      <c r="I19" s="41"/>
      <c r="J19" s="41" t="s">
        <v>281</v>
      </c>
      <c r="K19" s="41" t="s">
        <v>295</v>
      </c>
      <c r="L19" s="41" t="s">
        <v>295</v>
      </c>
      <c r="M19" s="42">
        <v>0.002511574074074074</v>
      </c>
      <c r="N19" s="43">
        <v>0.001550925925925926</v>
      </c>
    </row>
    <row r="20" spans="1:14" ht="15">
      <c r="A20" s="44" t="s">
        <v>80</v>
      </c>
      <c r="C20" s="39">
        <v>2</v>
      </c>
      <c r="D20" s="39">
        <v>2</v>
      </c>
      <c r="E20" s="45">
        <v>0.45003472222222224</v>
      </c>
      <c r="F20" s="45">
        <v>0.5134722222222222</v>
      </c>
      <c r="G20" s="45">
        <v>0.5174189814814815</v>
      </c>
      <c r="H20" s="45">
        <v>0.003946759259259259</v>
      </c>
      <c r="I20" s="39"/>
      <c r="J20" s="39" t="s">
        <v>296</v>
      </c>
      <c r="K20" s="39" t="s">
        <v>297</v>
      </c>
      <c r="L20" s="39" t="s">
        <v>298</v>
      </c>
      <c r="M20" s="45">
        <v>0.006458333333333333</v>
      </c>
      <c r="N20" s="46">
        <v>0.0018055555555555557</v>
      </c>
    </row>
    <row r="21" spans="1:14" ht="15">
      <c r="A21" s="44" t="s">
        <v>299</v>
      </c>
      <c r="C21" s="39">
        <v>3</v>
      </c>
      <c r="D21" s="39">
        <v>3</v>
      </c>
      <c r="E21" s="45">
        <v>0.5451967592592593</v>
      </c>
      <c r="F21" s="45">
        <v>0.5924305555555556</v>
      </c>
      <c r="G21" s="45">
        <v>0.600625</v>
      </c>
      <c r="H21" s="45">
        <v>0.008194444444444445</v>
      </c>
      <c r="I21" s="39"/>
      <c r="J21" s="39" t="s">
        <v>300</v>
      </c>
      <c r="K21" s="39" t="s">
        <v>300</v>
      </c>
      <c r="L21" s="39" t="s">
        <v>294</v>
      </c>
      <c r="M21" s="39"/>
      <c r="N21" s="46">
        <v>0.0050347222222222225</v>
      </c>
    </row>
    <row r="22" spans="1:14" ht="15.75" thickBot="1">
      <c r="A22" s="48" t="s">
        <v>294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</row>
    <row r="23" ht="15.75" thickBot="1">
      <c r="A23" s="39"/>
    </row>
    <row r="24" spans="1:14" ht="15">
      <c r="A24" s="40">
        <v>4</v>
      </c>
      <c r="B24" s="41">
        <v>314</v>
      </c>
      <c r="C24" s="41">
        <v>1</v>
      </c>
      <c r="D24" s="41">
        <v>8</v>
      </c>
      <c r="E24" s="42">
        <v>0.3333333333333333</v>
      </c>
      <c r="F24" s="42">
        <v>0.4243634259259259</v>
      </c>
      <c r="G24" s="42">
        <v>0.42928240740740736</v>
      </c>
      <c r="H24" s="42">
        <v>0.004918981481481482</v>
      </c>
      <c r="I24" s="41"/>
      <c r="J24" s="41" t="s">
        <v>301</v>
      </c>
      <c r="K24" s="41" t="s">
        <v>302</v>
      </c>
      <c r="L24" s="41" t="s">
        <v>302</v>
      </c>
      <c r="M24" s="42">
        <v>0.004918981481481482</v>
      </c>
      <c r="N24" s="43">
        <v>0.008576388888888889</v>
      </c>
    </row>
    <row r="25" spans="1:14" ht="15">
      <c r="A25" s="44" t="s">
        <v>106</v>
      </c>
      <c r="C25" s="39">
        <v>2</v>
      </c>
      <c r="D25" s="39">
        <v>7</v>
      </c>
      <c r="E25" s="45">
        <v>0.4570601851851852</v>
      </c>
      <c r="F25" s="45">
        <v>0.531238425925926</v>
      </c>
      <c r="G25" s="45">
        <v>0.5360648148148148</v>
      </c>
      <c r="H25" s="45">
        <v>0.004826388888888889</v>
      </c>
      <c r="I25" s="39"/>
      <c r="J25" s="39" t="s">
        <v>303</v>
      </c>
      <c r="K25" s="39" t="s">
        <v>304</v>
      </c>
      <c r="L25" s="39" t="s">
        <v>305</v>
      </c>
      <c r="M25" s="45">
        <v>0.009745370370370371</v>
      </c>
      <c r="N25" s="46">
        <v>0.02045138888888889</v>
      </c>
    </row>
    <row r="26" spans="1:14" ht="15">
      <c r="A26" s="44" t="s">
        <v>306</v>
      </c>
      <c r="C26" s="39">
        <v>3</v>
      </c>
      <c r="D26" s="39">
        <v>4</v>
      </c>
      <c r="E26" s="45">
        <v>0.5638425925925926</v>
      </c>
      <c r="F26" s="45">
        <v>0.6313310185185185</v>
      </c>
      <c r="G26" s="45">
        <v>0.6366087962962963</v>
      </c>
      <c r="H26" s="45">
        <v>0.005277777777777777</v>
      </c>
      <c r="I26" s="39"/>
      <c r="J26" s="39" t="s">
        <v>307</v>
      </c>
      <c r="K26" s="39" t="s">
        <v>307</v>
      </c>
      <c r="L26" s="39" t="s">
        <v>308</v>
      </c>
      <c r="M26" s="39"/>
      <c r="N26" s="46">
        <v>0.04393518518518519</v>
      </c>
    </row>
    <row r="27" spans="1:14" ht="15.75" thickBot="1">
      <c r="A27" s="48" t="s">
        <v>308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</row>
    <row r="28" ht="15.75" thickBot="1">
      <c r="A28" s="39"/>
    </row>
    <row r="29" spans="1:14" ht="15">
      <c r="A29" s="40" t="s">
        <v>249</v>
      </c>
      <c r="B29" s="41">
        <v>295</v>
      </c>
      <c r="C29" s="41">
        <v>1</v>
      </c>
      <c r="D29" s="41">
        <v>2</v>
      </c>
      <c r="E29" s="42">
        <v>0.3333333333333333</v>
      </c>
      <c r="F29" s="42">
        <v>0.41967592592592595</v>
      </c>
      <c r="G29" s="42">
        <v>0.4217939814814815</v>
      </c>
      <c r="H29" s="42">
        <v>0.0021180555555555553</v>
      </c>
      <c r="I29" s="41"/>
      <c r="J29" s="41" t="s">
        <v>309</v>
      </c>
      <c r="K29" s="41" t="s">
        <v>310</v>
      </c>
      <c r="L29" s="41" t="s">
        <v>310</v>
      </c>
      <c r="M29" s="42">
        <v>0.0021180555555555553</v>
      </c>
      <c r="N29" s="43">
        <v>0.0010879629629629629</v>
      </c>
    </row>
    <row r="30" spans="1:14" ht="15">
      <c r="A30" s="44" t="s">
        <v>78</v>
      </c>
      <c r="C30" s="39">
        <v>2</v>
      </c>
      <c r="D30" s="39">
        <v>1</v>
      </c>
      <c r="E30" s="45">
        <v>0.44957175925925924</v>
      </c>
      <c r="F30" s="45">
        <v>0.5128125</v>
      </c>
      <c r="G30" s="45">
        <v>0.515613425925926</v>
      </c>
      <c r="H30" s="45">
        <v>0.002800925925925926</v>
      </c>
      <c r="I30" s="39"/>
      <c r="J30" s="39" t="s">
        <v>311</v>
      </c>
      <c r="K30" s="39" t="s">
        <v>295</v>
      </c>
      <c r="L30" s="39" t="s">
        <v>312</v>
      </c>
      <c r="M30" s="45">
        <v>0.004918981481481482</v>
      </c>
      <c r="N30" s="46">
        <v>0</v>
      </c>
    </row>
    <row r="31" spans="1:14" ht="15">
      <c r="A31" s="44" t="s">
        <v>313</v>
      </c>
      <c r="C31" s="39">
        <v>3</v>
      </c>
      <c r="D31" s="39" t="s">
        <v>54</v>
      </c>
      <c r="E31" s="45">
        <v>0.5433912037037038</v>
      </c>
      <c r="F31" s="45">
        <v>0.5873958333333333</v>
      </c>
      <c r="G31" s="45">
        <v>0.606712962962963</v>
      </c>
      <c r="H31" s="45">
        <v>0.01931712962962963</v>
      </c>
      <c r="I31" s="39"/>
      <c r="J31" s="39" t="s">
        <v>314</v>
      </c>
      <c r="K31" s="39" t="s">
        <v>314</v>
      </c>
      <c r="L31" s="39" t="s">
        <v>315</v>
      </c>
      <c r="M31" s="39"/>
      <c r="N31" s="46">
        <v>0</v>
      </c>
    </row>
    <row r="32" spans="1:14" ht="15.75" thickBot="1">
      <c r="A32" s="48" t="s">
        <v>316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</row>
    <row r="33" ht="15.75" thickBot="1">
      <c r="A33" s="39"/>
    </row>
    <row r="34" spans="1:14" ht="15">
      <c r="A34" s="40" t="s">
        <v>249</v>
      </c>
      <c r="B34" s="41">
        <v>297</v>
      </c>
      <c r="C34" s="41">
        <v>1</v>
      </c>
      <c r="D34" s="41">
        <v>1</v>
      </c>
      <c r="E34" s="42">
        <v>0.3333333333333333</v>
      </c>
      <c r="F34" s="42">
        <v>0.41626157407407405</v>
      </c>
      <c r="G34" s="42">
        <v>0.42149305555555555</v>
      </c>
      <c r="H34" s="42">
        <v>0.005231481481481482</v>
      </c>
      <c r="I34" s="41"/>
      <c r="J34" s="41" t="s">
        <v>317</v>
      </c>
      <c r="K34" s="41" t="s">
        <v>318</v>
      </c>
      <c r="L34" s="41" t="s">
        <v>318</v>
      </c>
      <c r="M34" s="42">
        <v>0.005231481481481482</v>
      </c>
      <c r="N34" s="43">
        <v>0.000787037037037037</v>
      </c>
    </row>
    <row r="35" spans="1:14" ht="15">
      <c r="A35" s="44" t="s">
        <v>104</v>
      </c>
      <c r="C35" s="39">
        <v>2</v>
      </c>
      <c r="D35" s="39" t="s">
        <v>54</v>
      </c>
      <c r="E35" s="45">
        <v>0.44927083333333334</v>
      </c>
      <c r="F35" s="45">
        <v>0.51375</v>
      </c>
      <c r="G35" s="45">
        <v>0.5220486111111111</v>
      </c>
      <c r="H35" s="45">
        <v>0.00829861111111111</v>
      </c>
      <c r="I35" s="39"/>
      <c r="J35" s="39" t="s">
        <v>319</v>
      </c>
      <c r="K35" s="39" t="s">
        <v>320</v>
      </c>
      <c r="L35" s="39" t="s">
        <v>321</v>
      </c>
      <c r="M35" s="45">
        <v>0.013530092592592594</v>
      </c>
      <c r="N35" s="46">
        <v>0.006435185185185186</v>
      </c>
    </row>
    <row r="36" spans="1:14" ht="15">
      <c r="A36" s="44" t="s">
        <v>322</v>
      </c>
      <c r="C36" s="39">
        <v>3</v>
      </c>
      <c r="D36" s="39" t="s">
        <v>54</v>
      </c>
      <c r="E36" s="39"/>
      <c r="F36" s="39"/>
      <c r="G36" s="39"/>
      <c r="H36" s="39"/>
      <c r="I36" s="39"/>
      <c r="J36" s="39"/>
      <c r="K36" s="39"/>
      <c r="L36" s="39"/>
      <c r="M36" s="39"/>
      <c r="N36" s="47"/>
    </row>
    <row r="37" spans="1:14" ht="15.75" thickBot="1">
      <c r="A37" s="48" t="s">
        <v>255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  <row r="38" ht="15.75" thickBot="1">
      <c r="A38" s="39"/>
    </row>
    <row r="39" spans="1:14" ht="15">
      <c r="A39" s="40" t="s">
        <v>249</v>
      </c>
      <c r="B39" s="41">
        <v>299</v>
      </c>
      <c r="C39" s="41">
        <v>1</v>
      </c>
      <c r="D39" s="41">
        <v>4</v>
      </c>
      <c r="E39" s="42">
        <v>0.3333333333333333</v>
      </c>
      <c r="F39" s="42">
        <v>0.4162152777777777</v>
      </c>
      <c r="G39" s="42">
        <v>0.42438657407407404</v>
      </c>
      <c r="H39" s="42">
        <v>0.008171296296296296</v>
      </c>
      <c r="I39" s="41"/>
      <c r="J39" s="41" t="s">
        <v>323</v>
      </c>
      <c r="K39" s="41" t="s">
        <v>301</v>
      </c>
      <c r="L39" s="41" t="s">
        <v>301</v>
      </c>
      <c r="M39" s="42">
        <v>0.008171296296296296</v>
      </c>
      <c r="N39" s="43">
        <v>0.0036805555555555554</v>
      </c>
    </row>
    <row r="40" spans="1:14" ht="15">
      <c r="A40" s="44" t="s">
        <v>98</v>
      </c>
      <c r="C40" s="39">
        <v>2</v>
      </c>
      <c r="D40" s="39" t="s">
        <v>54</v>
      </c>
      <c r="E40" s="45">
        <v>0.4521643518518519</v>
      </c>
      <c r="F40" s="45">
        <v>0.5203472222222222</v>
      </c>
      <c r="G40" s="45">
        <v>0.5301736111111112</v>
      </c>
      <c r="H40" s="45">
        <v>0.00982638888888889</v>
      </c>
      <c r="I40" s="39"/>
      <c r="J40" s="39" t="s">
        <v>324</v>
      </c>
      <c r="K40" s="39" t="s">
        <v>325</v>
      </c>
      <c r="L40" s="39" t="s">
        <v>326</v>
      </c>
      <c r="M40" s="45">
        <v>0.017997685185185186</v>
      </c>
      <c r="N40" s="46">
        <v>0.014560185185185183</v>
      </c>
    </row>
    <row r="41" spans="1:14" ht="15">
      <c r="A41" s="44" t="s">
        <v>327</v>
      </c>
      <c r="C41" s="39">
        <v>3</v>
      </c>
      <c r="D41" s="39" t="s">
        <v>54</v>
      </c>
      <c r="E41" s="39"/>
      <c r="F41" s="39"/>
      <c r="G41" s="39"/>
      <c r="H41" s="39"/>
      <c r="I41" s="39"/>
      <c r="J41" s="39"/>
      <c r="K41" s="39"/>
      <c r="L41" s="39"/>
      <c r="M41" s="39"/>
      <c r="N41" s="47"/>
    </row>
    <row r="42" spans="1:14" ht="15.75" thickBot="1">
      <c r="A42" s="48" t="s">
        <v>328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</row>
    <row r="43" ht="15.75" thickBot="1">
      <c r="A43" s="39"/>
    </row>
    <row r="44" spans="1:14" ht="15">
      <c r="A44" s="40" t="s">
        <v>249</v>
      </c>
      <c r="B44" s="41">
        <v>284</v>
      </c>
      <c r="C44" s="41">
        <v>1</v>
      </c>
      <c r="D44" s="41">
        <v>5</v>
      </c>
      <c r="E44" s="42">
        <v>0.3333333333333333</v>
      </c>
      <c r="F44" s="42">
        <v>0.4320949074074074</v>
      </c>
      <c r="G44" s="42">
        <v>0.4398148148148148</v>
      </c>
      <c r="H44" s="42">
        <v>0.007719907407407408</v>
      </c>
      <c r="I44" s="41"/>
      <c r="J44" s="41" t="s">
        <v>329</v>
      </c>
      <c r="K44" s="41" t="s">
        <v>330</v>
      </c>
      <c r="L44" s="41" t="s">
        <v>330</v>
      </c>
      <c r="M44" s="42">
        <v>0.007719907407407408</v>
      </c>
      <c r="N44" s="43">
        <v>0.019108796296296294</v>
      </c>
    </row>
    <row r="45" spans="1:14" ht="15">
      <c r="A45" s="44" t="s">
        <v>86</v>
      </c>
      <c r="C45" s="39">
        <v>2</v>
      </c>
      <c r="D45" s="39" t="s">
        <v>54</v>
      </c>
      <c r="E45" s="45">
        <v>0.46759259259259256</v>
      </c>
      <c r="F45" s="45">
        <v>0.5488773148148148</v>
      </c>
      <c r="G45" s="45">
        <v>0.5590740740740741</v>
      </c>
      <c r="H45" s="45">
        <v>0.01019675925925926</v>
      </c>
      <c r="I45" s="39"/>
      <c r="J45" s="39" t="s">
        <v>331</v>
      </c>
      <c r="K45" s="39" t="s">
        <v>332</v>
      </c>
      <c r="L45" s="39" t="s">
        <v>333</v>
      </c>
      <c r="M45" s="45">
        <v>0.017916666666666668</v>
      </c>
      <c r="N45" s="46">
        <v>0.04346064814814815</v>
      </c>
    </row>
    <row r="46" spans="1:14" ht="15">
      <c r="A46" s="44" t="s">
        <v>334</v>
      </c>
      <c r="C46" s="39">
        <v>3</v>
      </c>
      <c r="D46" s="39" t="s">
        <v>54</v>
      </c>
      <c r="E46" s="39"/>
      <c r="F46" s="39"/>
      <c r="G46" s="39"/>
      <c r="H46" s="39"/>
      <c r="I46" s="39"/>
      <c r="J46" s="39"/>
      <c r="K46" s="39"/>
      <c r="L46" s="39"/>
      <c r="M46" s="39"/>
      <c r="N46" s="47"/>
    </row>
    <row r="47" spans="1:14" ht="15.75" thickBot="1">
      <c r="A47" s="48" t="s">
        <v>328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</row>
    <row r="48" ht="15.75" thickBot="1">
      <c r="A48" s="39"/>
    </row>
    <row r="49" spans="1:14" ht="15">
      <c r="A49" s="40" t="s">
        <v>249</v>
      </c>
      <c r="B49" s="41">
        <v>294</v>
      </c>
      <c r="C49" s="41">
        <v>1</v>
      </c>
      <c r="D49" s="41" t="s">
        <v>54</v>
      </c>
      <c r="E49" s="42">
        <v>0.3333333333333333</v>
      </c>
      <c r="F49" s="42">
        <v>0.4160763888888889</v>
      </c>
      <c r="G49" s="42">
        <v>0.4207060185185185</v>
      </c>
      <c r="H49" s="42">
        <v>0.00462962962962963</v>
      </c>
      <c r="I49" s="41"/>
      <c r="J49" s="41" t="s">
        <v>335</v>
      </c>
      <c r="K49" s="41" t="s">
        <v>286</v>
      </c>
      <c r="L49" s="41" t="s">
        <v>286</v>
      </c>
      <c r="M49" s="42">
        <v>0.00462962962962963</v>
      </c>
      <c r="N49" s="43">
        <v>0</v>
      </c>
    </row>
    <row r="50" spans="1:14" ht="15">
      <c r="A50" s="44" t="s">
        <v>103</v>
      </c>
      <c r="C50" s="39">
        <v>2</v>
      </c>
      <c r="D50" s="39" t="s">
        <v>54</v>
      </c>
      <c r="E50" s="39"/>
      <c r="F50" s="39"/>
      <c r="G50" s="39"/>
      <c r="H50" s="39"/>
      <c r="I50" s="39"/>
      <c r="J50" s="39"/>
      <c r="K50" s="39"/>
      <c r="L50" s="39"/>
      <c r="M50" s="39"/>
      <c r="N50" s="47"/>
    </row>
    <row r="51" spans="1:14" ht="15">
      <c r="A51" s="44" t="s">
        <v>336</v>
      </c>
      <c r="C51" s="39">
        <v>3</v>
      </c>
      <c r="D51" s="39" t="s">
        <v>54</v>
      </c>
      <c r="E51" s="39"/>
      <c r="F51" s="39"/>
      <c r="G51" s="39"/>
      <c r="H51" s="39"/>
      <c r="I51" s="39"/>
      <c r="J51" s="39"/>
      <c r="K51" s="39"/>
      <c r="L51" s="39"/>
      <c r="M51" s="39"/>
      <c r="N51" s="47"/>
    </row>
    <row r="52" spans="1:14" ht="15.75" thickBot="1">
      <c r="A52" s="48" t="s">
        <v>337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</row>
    <row r="53" ht="15">
      <c r="A53" s="39"/>
    </row>
  </sheetData>
  <sheetProtection password="E4F1" sheet="1"/>
  <mergeCells count="1">
    <mergeCell ref="A4:N4"/>
  </mergeCells>
  <printOptions/>
  <pageMargins left="0.511811024" right="0.511811024" top="0.787401575" bottom="0.787401575" header="0.31496062" footer="0.31496062"/>
  <pageSetup fitToHeight="1" fitToWidth="1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34"/>
  <sheetViews>
    <sheetView zoomScalePageLayoutView="0" workbookViewId="0" topLeftCell="G7">
      <selection activeCell="G7" sqref="G7"/>
    </sheetView>
  </sheetViews>
  <sheetFormatPr defaultColWidth="9.140625" defaultRowHeight="15"/>
  <cols>
    <col min="1" max="2" width="9.28125" style="5" hidden="1" customWidth="1"/>
    <col min="3" max="3" width="8.28125" style="4" hidden="1" customWidth="1"/>
    <col min="4" max="4" width="7.28125" style="4" hidden="1" customWidth="1"/>
    <col min="5" max="5" width="0" style="0" hidden="1" customWidth="1"/>
    <col min="6" max="6" width="0" style="5" hidden="1" customWidth="1"/>
    <col min="7" max="7" width="10.421875" style="9" customWidth="1"/>
    <col min="8" max="8" width="7.00390625" style="9" bestFit="1" customWidth="1"/>
    <col min="9" max="9" width="35.00390625" style="10" customWidth="1"/>
    <col min="10" max="10" width="19.28125" style="10" customWidth="1"/>
    <col min="11" max="11" width="8.140625" style="9" customWidth="1"/>
    <col min="12" max="12" width="8.28125" style="9" customWidth="1"/>
    <col min="13" max="13" width="8.28125" style="9" bestFit="1" customWidth="1"/>
    <col min="14" max="14" width="5.28125" style="9" hidden="1" customWidth="1"/>
    <col min="15" max="16" width="6.28125" style="9" customWidth="1"/>
    <col min="17" max="17" width="4.28125" style="9" bestFit="1" customWidth="1"/>
    <col min="18" max="18" width="5.57421875" style="9" customWidth="1"/>
    <col min="19" max="19" width="8.8515625" style="23" customWidth="1"/>
    <col min="20" max="38" width="9.140625" style="5" customWidth="1"/>
  </cols>
  <sheetData>
    <row r="1" spans="3:8" ht="15" hidden="1">
      <c r="C1"/>
      <c r="D1" s="5"/>
      <c r="E1" s="2" t="s">
        <v>31</v>
      </c>
      <c r="G1" s="9" t="s">
        <v>33</v>
      </c>
      <c r="H1" s="9" t="s">
        <v>34</v>
      </c>
    </row>
    <row r="2" spans="2:8" ht="15" hidden="1">
      <c r="B2" s="5" t="s">
        <v>0</v>
      </c>
      <c r="C2" s="1">
        <v>26</v>
      </c>
      <c r="D2" s="5" t="s">
        <v>30</v>
      </c>
      <c r="E2" s="3">
        <f>TIME(0,C2*60/C3,0)</f>
        <v>0.09027777777777778</v>
      </c>
      <c r="G2" s="9">
        <v>0</v>
      </c>
      <c r="H2" s="9">
        <v>0</v>
      </c>
    </row>
    <row r="3" spans="2:8" ht="15" hidden="1">
      <c r="B3" s="5" t="s">
        <v>1</v>
      </c>
      <c r="C3" s="1">
        <v>12</v>
      </c>
      <c r="D3" s="5" t="s">
        <v>29</v>
      </c>
      <c r="E3" s="3">
        <f>TIME(0,C2*60/C4,0)</f>
        <v>0.13541666666666666</v>
      </c>
      <c r="G3" s="9">
        <v>1</v>
      </c>
      <c r="H3" s="9">
        <v>2</v>
      </c>
    </row>
    <row r="4" spans="2:8" ht="15" hidden="1">
      <c r="B4" s="5" t="s">
        <v>2</v>
      </c>
      <c r="C4" s="1">
        <v>8</v>
      </c>
      <c r="D4" s="5"/>
      <c r="G4" s="9">
        <v>2</v>
      </c>
      <c r="H4" s="9">
        <v>4</v>
      </c>
    </row>
    <row r="5" spans="3:19" s="5" customFormat="1" ht="15" hidden="1">
      <c r="C5" s="18"/>
      <c r="G5" s="9">
        <v>3</v>
      </c>
      <c r="H5" s="9">
        <v>6</v>
      </c>
      <c r="I5" s="10"/>
      <c r="J5" s="10"/>
      <c r="K5" s="9"/>
      <c r="L5" s="9"/>
      <c r="M5" s="9"/>
      <c r="N5" s="9"/>
      <c r="O5" s="9"/>
      <c r="P5" s="9"/>
      <c r="Q5" s="9"/>
      <c r="R5" s="9"/>
      <c r="S5" s="23"/>
    </row>
    <row r="6" spans="3:19" s="5" customFormat="1" ht="15" hidden="1">
      <c r="C6" s="18"/>
      <c r="G6" s="9">
        <v>4</v>
      </c>
      <c r="H6" s="9" t="s">
        <v>54</v>
      </c>
      <c r="I6" s="10"/>
      <c r="J6" s="10"/>
      <c r="K6" s="9"/>
      <c r="L6" s="9"/>
      <c r="M6" s="9"/>
      <c r="N6" s="9"/>
      <c r="O6" s="9"/>
      <c r="P6" s="9"/>
      <c r="Q6" s="9"/>
      <c r="R6" s="9"/>
      <c r="S6" s="23"/>
    </row>
    <row r="7" spans="3:19" s="5" customFormat="1" ht="15">
      <c r="C7" s="18"/>
      <c r="G7" s="9"/>
      <c r="H7" s="9"/>
      <c r="I7" s="5" t="s">
        <v>183</v>
      </c>
      <c r="K7" s="9"/>
      <c r="L7" s="9"/>
      <c r="M7" s="9"/>
      <c r="N7" s="9"/>
      <c r="O7" s="9"/>
      <c r="P7" s="9"/>
      <c r="Q7" s="9"/>
      <c r="R7" s="9"/>
      <c r="S7" s="23"/>
    </row>
    <row r="8" spans="3:19" s="5" customFormat="1" ht="15">
      <c r="C8" s="18"/>
      <c r="G8" s="9"/>
      <c r="H8" s="9"/>
      <c r="I8" s="5" t="s">
        <v>184</v>
      </c>
      <c r="K8" s="9"/>
      <c r="L8" s="9"/>
      <c r="M8" s="9"/>
      <c r="N8" s="9"/>
      <c r="O8" s="9"/>
      <c r="P8" s="9"/>
      <c r="Q8" s="9"/>
      <c r="R8" s="9"/>
      <c r="S8" s="23"/>
    </row>
    <row r="9" spans="3:19" s="5" customFormat="1" ht="15">
      <c r="C9" s="18"/>
      <c r="G9" s="9"/>
      <c r="H9" s="9"/>
      <c r="I9" s="51">
        <v>41742</v>
      </c>
      <c r="K9" s="9"/>
      <c r="L9" s="9"/>
      <c r="M9" s="9"/>
      <c r="N9" s="9"/>
      <c r="O9" s="9"/>
      <c r="P9" s="9"/>
      <c r="Q9" s="9"/>
      <c r="R9" s="9"/>
      <c r="S9" s="23"/>
    </row>
    <row r="10" spans="3:19" s="5" customFormat="1" ht="15">
      <c r="C10" s="18"/>
      <c r="G10" s="9"/>
      <c r="H10" s="9"/>
      <c r="I10" s="10"/>
      <c r="J10" s="10"/>
      <c r="K10" s="9"/>
      <c r="L10" s="9"/>
      <c r="M10" s="9"/>
      <c r="N10" s="9"/>
      <c r="O10" s="9"/>
      <c r="P10" s="9"/>
      <c r="Q10" s="9"/>
      <c r="R10" s="9"/>
      <c r="S10" s="23"/>
    </row>
    <row r="11" spans="3:19" s="5" customFormat="1" ht="15">
      <c r="C11" s="18"/>
      <c r="G11" s="9"/>
      <c r="H11" s="9"/>
      <c r="I11" s="10"/>
      <c r="J11" s="10"/>
      <c r="K11" s="9"/>
      <c r="L11" s="9"/>
      <c r="M11" s="9"/>
      <c r="N11" s="9"/>
      <c r="O11" s="9"/>
      <c r="P11" s="9"/>
      <c r="Q11" s="9"/>
      <c r="R11" s="9"/>
      <c r="S11" s="23"/>
    </row>
    <row r="12" spans="7:19" s="5" customFormat="1" ht="21">
      <c r="G12" s="9"/>
      <c r="H12" s="9"/>
      <c r="I12" s="13" t="s">
        <v>40</v>
      </c>
      <c r="J12" s="10"/>
      <c r="K12" s="9"/>
      <c r="L12" s="9"/>
      <c r="M12" s="20"/>
      <c r="N12" s="9"/>
      <c r="O12" s="9"/>
      <c r="P12" s="9"/>
      <c r="Q12" s="9"/>
      <c r="R12" s="9"/>
      <c r="S12" s="23"/>
    </row>
    <row r="13" spans="1:19" ht="15.75">
      <c r="A13" s="5" t="s">
        <v>55</v>
      </c>
      <c r="B13" s="5" t="s">
        <v>4</v>
      </c>
      <c r="C13" t="s">
        <v>5</v>
      </c>
      <c r="D13" t="s">
        <v>6</v>
      </c>
      <c r="E13" t="s">
        <v>18</v>
      </c>
      <c r="G13" s="6" t="s">
        <v>9</v>
      </c>
      <c r="H13" s="14" t="s">
        <v>10</v>
      </c>
      <c r="I13" s="15" t="s">
        <v>11</v>
      </c>
      <c r="J13" s="15" t="s">
        <v>12</v>
      </c>
      <c r="K13" s="14" t="s">
        <v>13</v>
      </c>
      <c r="L13" s="14" t="s">
        <v>14</v>
      </c>
      <c r="M13" s="14" t="s">
        <v>16</v>
      </c>
      <c r="N13" s="14" t="s">
        <v>19</v>
      </c>
      <c r="O13" s="14" t="s">
        <v>20</v>
      </c>
      <c r="P13" s="14" t="s">
        <v>34</v>
      </c>
      <c r="Q13" s="14" t="s">
        <v>21</v>
      </c>
      <c r="R13" s="14" t="s">
        <v>28</v>
      </c>
      <c r="S13" s="25" t="s">
        <v>27</v>
      </c>
    </row>
    <row r="14" spans="1:20" ht="15.75">
      <c r="A14" s="5">
        <f aca="true" t="shared" si="0" ref="A14:A19">S14</f>
        <v>35.94725884802221</v>
      </c>
      <c r="B14" s="5">
        <f aca="true" t="shared" si="1" ref="B14:B19">H14</f>
        <v>504</v>
      </c>
      <c r="C14" s="4">
        <f>VLOOKUP(B14,BPM!$A$2:$C$500,2,0)</f>
        <v>48</v>
      </c>
      <c r="D14" s="4">
        <f>VLOOKUP(B14,BPM!$A$2:$C$500,3,0)</f>
        <v>40</v>
      </c>
      <c r="E14" s="1"/>
      <c r="G14" s="6" t="s">
        <v>177</v>
      </c>
      <c r="H14" s="8">
        <v>504</v>
      </c>
      <c r="I14" s="8" t="s">
        <v>137</v>
      </c>
      <c r="J14" s="8" t="s">
        <v>164</v>
      </c>
      <c r="K14" s="16">
        <v>0.4236111111111111</v>
      </c>
      <c r="L14" s="16">
        <v>0.5146759259259259</v>
      </c>
      <c r="M14" s="16">
        <v>0.5269328703703704</v>
      </c>
      <c r="N14" s="28">
        <f aca="true" t="shared" si="2" ref="N14:N19">IF((HOUR(M14)*60+MINUTE(M14))-(HOUR(L14)*60+MINUTE(L14))&lt;3,3,(HOUR(M14)*60+MINUTE(M14))-(HOUR(L14)*60+MINUTE(L14)))</f>
        <v>17</v>
      </c>
      <c r="O14" s="28">
        <f aca="true" t="shared" si="3" ref="O14:O19">$C$2*60/((HOUR(L14)*60+MINUTE(L14))-(HOUR(K14)*60+MINUTE(K14)))</f>
        <v>11.908396946564885</v>
      </c>
      <c r="P14" s="28">
        <f aca="true" t="shared" si="4" ref="P14:P19">IF((HOUR(L14)*60+MINUTE(L14))-(HOUR(K14)*60+MINUTE(K14))&gt;(HOUR($E$3)*60+MINUTE($E$3)),"Elim",IF((HOUR(L14)*60+MINUTE(L14))-(HOUR(K14)*60+MINUTE(K14))&lt;(HOUR($E$2)*60+MINUTE($E$2)),VLOOKUP(-((HOUR(L14)*60+MINUTE(L14))-(HOUR(K14)*60+MINUTE(K14))-(HOUR($E$2)*60+MINUTE($E$2))),$G$2:$H$6,2,1),0))</f>
        <v>0</v>
      </c>
      <c r="Q14" s="14">
        <f aca="true" t="shared" si="5" ref="Q14:Q19">(C14+D14)/2</f>
        <v>44</v>
      </c>
      <c r="R14" s="14">
        <f aca="true" t="shared" si="6" ref="R14:R19">(O14*2-$C$4)*100/Q14</f>
        <v>35.94725884802221</v>
      </c>
      <c r="S14" s="30">
        <f aca="true" t="shared" si="7" ref="S14:S19">IF(OR(E14="X",P14="Elim"),0,R14-P14)</f>
        <v>35.94725884802221</v>
      </c>
      <c r="T14" s="19"/>
    </row>
    <row r="15" spans="1:20" ht="15.75">
      <c r="A15" s="5">
        <f t="shared" si="0"/>
        <v>30.76923076923077</v>
      </c>
      <c r="B15" s="5">
        <f t="shared" si="1"/>
        <v>505</v>
      </c>
      <c r="C15" s="4">
        <f>VLOOKUP(B15,BPM!$A$2:$C$500,2,0)</f>
        <v>56</v>
      </c>
      <c r="D15" s="4">
        <f>VLOOKUP(B15,BPM!$A$2:$C$500,3,0)</f>
        <v>48</v>
      </c>
      <c r="E15" s="1"/>
      <c r="G15" s="6" t="s">
        <v>178</v>
      </c>
      <c r="H15" s="8">
        <v>505</v>
      </c>
      <c r="I15" s="8" t="s">
        <v>155</v>
      </c>
      <c r="J15" s="8" t="s">
        <v>165</v>
      </c>
      <c r="K15" s="16">
        <v>0.4270833333333333</v>
      </c>
      <c r="L15" s="16">
        <v>0.5176620370370371</v>
      </c>
      <c r="M15" s="16">
        <v>0.5229282407407407</v>
      </c>
      <c r="N15" s="28">
        <f t="shared" si="2"/>
        <v>8</v>
      </c>
      <c r="O15" s="28">
        <f t="shared" si="3"/>
        <v>12</v>
      </c>
      <c r="P15" s="28">
        <f t="shared" si="4"/>
        <v>0</v>
      </c>
      <c r="Q15" s="14">
        <f t="shared" si="5"/>
        <v>52</v>
      </c>
      <c r="R15" s="14">
        <f t="shared" si="6"/>
        <v>30.76923076923077</v>
      </c>
      <c r="S15" s="30">
        <f t="shared" si="7"/>
        <v>30.76923076923077</v>
      </c>
      <c r="T15" s="19"/>
    </row>
    <row r="16" spans="1:20" ht="15.75">
      <c r="A16" s="5">
        <f t="shared" si="0"/>
        <v>27.586206896551722</v>
      </c>
      <c r="B16" s="5">
        <f t="shared" si="1"/>
        <v>508</v>
      </c>
      <c r="C16" s="4">
        <f>VLOOKUP(B16,BPM!$A$2:$C$500,2,0)</f>
        <v>56</v>
      </c>
      <c r="D16" s="4">
        <f>VLOOKUP(B16,BPM!$A$2:$C$500,3,0)</f>
        <v>60</v>
      </c>
      <c r="E16" s="1"/>
      <c r="G16" s="6" t="s">
        <v>179</v>
      </c>
      <c r="H16" s="8">
        <v>508</v>
      </c>
      <c r="I16" s="8" t="s">
        <v>157</v>
      </c>
      <c r="J16" s="8" t="s">
        <v>168</v>
      </c>
      <c r="K16" s="16">
        <v>0.4305555555555556</v>
      </c>
      <c r="L16" s="16">
        <v>0.5209374999999999</v>
      </c>
      <c r="M16" s="16">
        <v>0.5318171296296296</v>
      </c>
      <c r="N16" s="28">
        <f t="shared" si="2"/>
        <v>15</v>
      </c>
      <c r="O16" s="28">
        <f t="shared" si="3"/>
        <v>12</v>
      </c>
      <c r="P16" s="28">
        <f t="shared" si="4"/>
        <v>0</v>
      </c>
      <c r="Q16" s="14">
        <f t="shared" si="5"/>
        <v>58</v>
      </c>
      <c r="R16" s="14">
        <f t="shared" si="6"/>
        <v>27.586206896551722</v>
      </c>
      <c r="S16" s="30">
        <f t="shared" si="7"/>
        <v>27.586206896551722</v>
      </c>
      <c r="T16" s="19"/>
    </row>
    <row r="17" spans="1:20" ht="15.75">
      <c r="A17" s="5">
        <f t="shared" si="0"/>
        <v>25</v>
      </c>
      <c r="B17" s="5">
        <f t="shared" si="1"/>
        <v>507</v>
      </c>
      <c r="C17" s="4">
        <f>VLOOKUP(B17,BPM!$A$2:$C$500,2,0)</f>
        <v>64</v>
      </c>
      <c r="D17" s="4">
        <f>VLOOKUP(B17,BPM!$A$2:$C$500,3,0)</f>
        <v>64</v>
      </c>
      <c r="E17" s="1"/>
      <c r="G17" s="6" t="s">
        <v>180</v>
      </c>
      <c r="H17" s="8">
        <v>507</v>
      </c>
      <c r="I17" s="8" t="s">
        <v>156</v>
      </c>
      <c r="J17" s="8" t="s">
        <v>167</v>
      </c>
      <c r="K17" s="16">
        <v>0.4270833333333333</v>
      </c>
      <c r="L17" s="16">
        <v>0.5177199074074074</v>
      </c>
      <c r="M17" s="16">
        <v>0.5285416666666667</v>
      </c>
      <c r="N17" s="28">
        <f t="shared" si="2"/>
        <v>16</v>
      </c>
      <c r="O17" s="28">
        <f t="shared" si="3"/>
        <v>12</v>
      </c>
      <c r="P17" s="28">
        <f t="shared" si="4"/>
        <v>0</v>
      </c>
      <c r="Q17" s="14">
        <f t="shared" si="5"/>
        <v>64</v>
      </c>
      <c r="R17" s="14">
        <f t="shared" si="6"/>
        <v>25</v>
      </c>
      <c r="S17" s="30">
        <f t="shared" si="7"/>
        <v>25</v>
      </c>
      <c r="T17" s="19"/>
    </row>
    <row r="18" spans="1:20" ht="15.75">
      <c r="A18" s="5">
        <f t="shared" si="0"/>
        <v>24.242424242424242</v>
      </c>
      <c r="B18" s="5">
        <f t="shared" si="1"/>
        <v>506</v>
      </c>
      <c r="C18" s="4">
        <f>VLOOKUP(B18,BPM!$A$2:$C$500,2,0)</f>
        <v>64</v>
      </c>
      <c r="D18" s="4">
        <f>VLOOKUP(B18,BPM!$A$2:$C$500,3,0)</f>
        <v>68</v>
      </c>
      <c r="E18" s="1"/>
      <c r="G18" s="6" t="s">
        <v>181</v>
      </c>
      <c r="H18" s="8">
        <v>506</v>
      </c>
      <c r="I18" s="8" t="s">
        <v>142</v>
      </c>
      <c r="J18" s="8" t="s">
        <v>166</v>
      </c>
      <c r="K18" s="16">
        <v>0.43402777777777773</v>
      </c>
      <c r="L18" s="16">
        <v>0.5243981481481481</v>
      </c>
      <c r="M18" s="16">
        <v>0.5366666666666667</v>
      </c>
      <c r="N18" s="28">
        <f t="shared" si="2"/>
        <v>17</v>
      </c>
      <c r="O18" s="28">
        <f t="shared" si="3"/>
        <v>12</v>
      </c>
      <c r="P18" s="28">
        <f t="shared" si="4"/>
        <v>0</v>
      </c>
      <c r="Q18" s="14">
        <f t="shared" si="5"/>
        <v>66</v>
      </c>
      <c r="R18" s="14">
        <f t="shared" si="6"/>
        <v>24.242424242424242</v>
      </c>
      <c r="S18" s="30">
        <f t="shared" si="7"/>
        <v>24.242424242424242</v>
      </c>
      <c r="T18" s="19"/>
    </row>
    <row r="19" spans="1:20" ht="15.75">
      <c r="A19" s="5">
        <f t="shared" si="0"/>
        <v>20.203735144312397</v>
      </c>
      <c r="B19" s="5">
        <f t="shared" si="1"/>
        <v>503</v>
      </c>
      <c r="C19" s="4">
        <f>VLOOKUP(B19,BPM!$A$2:$C$500,2,0)</f>
        <v>60</v>
      </c>
      <c r="D19" s="4">
        <f>VLOOKUP(B19,BPM!$A$2:$C$500,3,0)</f>
        <v>64</v>
      </c>
      <c r="E19" s="1"/>
      <c r="G19" s="6" t="s">
        <v>182</v>
      </c>
      <c r="H19" s="8">
        <v>503</v>
      </c>
      <c r="I19" s="8" t="s">
        <v>135</v>
      </c>
      <c r="J19" s="8" t="s">
        <v>163</v>
      </c>
      <c r="K19" s="16">
        <v>0.4375</v>
      </c>
      <c r="L19" s="16">
        <v>0.5435763888888888</v>
      </c>
      <c r="M19" s="16">
        <v>0.5570601851851852</v>
      </c>
      <c r="N19" s="28">
        <f t="shared" si="2"/>
        <v>20</v>
      </c>
      <c r="O19" s="28">
        <f t="shared" si="3"/>
        <v>10.263157894736842</v>
      </c>
      <c r="P19" s="28">
        <f t="shared" si="4"/>
        <v>0</v>
      </c>
      <c r="Q19" s="14">
        <f t="shared" si="5"/>
        <v>62</v>
      </c>
      <c r="R19" s="14">
        <f t="shared" si="6"/>
        <v>20.203735144312397</v>
      </c>
      <c r="S19" s="30">
        <f t="shared" si="7"/>
        <v>20.203735144312397</v>
      </c>
      <c r="T19" s="19"/>
    </row>
    <row r="20" spans="1:20" ht="15.75" hidden="1">
      <c r="A20" s="5">
        <f aca="true" t="shared" si="8" ref="A20:A38">S20</f>
        <v>0</v>
      </c>
      <c r="B20" s="5">
        <f aca="true" t="shared" si="9" ref="B20:B38">H20</f>
        <v>0</v>
      </c>
      <c r="C20" s="4" t="e">
        <f>VLOOKUP(B20,BPM!$A$2:$C$500,2,0)</f>
        <v>#N/A</v>
      </c>
      <c r="D20" s="4" t="e">
        <f>VLOOKUP(B20,BPM!$A$2:$C$500,3,0)</f>
        <v>#N/A</v>
      </c>
      <c r="E20" s="1"/>
      <c r="G20" s="6"/>
      <c r="H20" s="7"/>
      <c r="I20" s="8"/>
      <c r="J20" s="8"/>
      <c r="K20" s="16"/>
      <c r="L20" s="16"/>
      <c r="M20" s="16"/>
      <c r="N20" s="28">
        <f aca="true" t="shared" si="10" ref="N20:N38">IF((HOUR(M20)*60+MINUTE(M20))-(HOUR(L20)*60+MINUTE(L20))&lt;3,3,(HOUR(M20)*60+MINUTE(M20))-(HOUR(L20)*60+MINUTE(L20)))</f>
        <v>3</v>
      </c>
      <c r="O20" s="28" t="e">
        <f aca="true" t="shared" si="11" ref="O20:O38">$C$2*60/((HOUR(L20)*60+MINUTE(L20))-(HOUR(K20)*60+MINUTE(K20)))</f>
        <v>#DIV/0!</v>
      </c>
      <c r="P20" s="28" t="str">
        <f aca="true" t="shared" si="12" ref="P20:P38">IF((HOUR(L20)*60+MINUTE(L20))-(HOUR(K20)*60+MINUTE(K20))&gt;(HOUR($E$3)*60+MINUTE($E$3)),"Elim",IF((HOUR(L20)*60+MINUTE(L20))-(HOUR(K20)*60+MINUTE(K20))&lt;(HOUR($E$2)*60+MINUTE($E$2)),VLOOKUP(-((HOUR(L20)*60+MINUTE(L20))-(HOUR(K20)*60+MINUTE(K20))-(HOUR($E$2)*60+MINUTE($E$2))),$G$2:$H$6,2,1),0))</f>
        <v>Elim</v>
      </c>
      <c r="Q20" s="14" t="e">
        <f aca="true" t="shared" si="13" ref="Q20:Q38">(C20+D20)/2</f>
        <v>#N/A</v>
      </c>
      <c r="R20" s="14" t="e">
        <f aca="true" t="shared" si="14" ref="R20:R38">(O20*2-$C$4)*100/Q20</f>
        <v>#DIV/0!</v>
      </c>
      <c r="S20" s="30">
        <f aca="true" t="shared" si="15" ref="S20:S38">IF(OR(E20="X",P20="Elim"),0,R20-P20)</f>
        <v>0</v>
      </c>
      <c r="T20" s="19"/>
    </row>
    <row r="21" spans="1:20" ht="15.75" hidden="1">
      <c r="A21" s="5">
        <f t="shared" si="8"/>
        <v>0</v>
      </c>
      <c r="B21" s="5">
        <f t="shared" si="9"/>
        <v>0</v>
      </c>
      <c r="C21" s="4" t="e">
        <f>VLOOKUP(B21,BPM!$A$2:$C$500,2,0)</f>
        <v>#N/A</v>
      </c>
      <c r="D21" s="4" t="e">
        <f>VLOOKUP(B21,BPM!$A$2:$C$500,3,0)</f>
        <v>#N/A</v>
      </c>
      <c r="E21" s="1"/>
      <c r="G21" s="6"/>
      <c r="H21" s="7"/>
      <c r="I21" s="8"/>
      <c r="J21" s="8"/>
      <c r="K21" s="16"/>
      <c r="L21" s="16"/>
      <c r="M21" s="16"/>
      <c r="N21" s="28">
        <f t="shared" si="10"/>
        <v>3</v>
      </c>
      <c r="O21" s="28" t="e">
        <f t="shared" si="11"/>
        <v>#DIV/0!</v>
      </c>
      <c r="P21" s="28" t="str">
        <f t="shared" si="12"/>
        <v>Elim</v>
      </c>
      <c r="Q21" s="14" t="e">
        <f t="shared" si="13"/>
        <v>#N/A</v>
      </c>
      <c r="R21" s="14" t="e">
        <f t="shared" si="14"/>
        <v>#DIV/0!</v>
      </c>
      <c r="S21" s="30">
        <f t="shared" si="15"/>
        <v>0</v>
      </c>
      <c r="T21" s="19"/>
    </row>
    <row r="22" spans="1:20" ht="15.75" hidden="1">
      <c r="A22" s="5">
        <f t="shared" si="8"/>
        <v>0</v>
      </c>
      <c r="B22" s="5">
        <f t="shared" si="9"/>
        <v>0</v>
      </c>
      <c r="C22" s="4" t="e">
        <f>VLOOKUP(B22,BPM!$A$2:$C$500,2,0)</f>
        <v>#N/A</v>
      </c>
      <c r="D22" s="4" t="e">
        <f>VLOOKUP(B22,BPM!$A$2:$C$500,3,0)</f>
        <v>#N/A</v>
      </c>
      <c r="E22" s="1"/>
      <c r="G22" s="6"/>
      <c r="H22" s="7"/>
      <c r="I22" s="8"/>
      <c r="J22" s="8"/>
      <c r="K22" s="16"/>
      <c r="L22" s="16"/>
      <c r="M22" s="16"/>
      <c r="N22" s="28">
        <f t="shared" si="10"/>
        <v>3</v>
      </c>
      <c r="O22" s="28" t="e">
        <f t="shared" si="11"/>
        <v>#DIV/0!</v>
      </c>
      <c r="P22" s="28" t="str">
        <f t="shared" si="12"/>
        <v>Elim</v>
      </c>
      <c r="Q22" s="14" t="e">
        <f t="shared" si="13"/>
        <v>#N/A</v>
      </c>
      <c r="R22" s="14" t="e">
        <f t="shared" si="14"/>
        <v>#DIV/0!</v>
      </c>
      <c r="S22" s="30">
        <f t="shared" si="15"/>
        <v>0</v>
      </c>
      <c r="T22" s="19"/>
    </row>
    <row r="23" spans="1:20" ht="15.75" hidden="1">
      <c r="A23" s="5">
        <f t="shared" si="8"/>
        <v>0</v>
      </c>
      <c r="B23" s="5">
        <f t="shared" si="9"/>
        <v>0</v>
      </c>
      <c r="C23" s="4" t="e">
        <f>VLOOKUP(B23,BPM!$A$2:$C$500,2,0)</f>
        <v>#N/A</v>
      </c>
      <c r="D23" s="4" t="e">
        <f>VLOOKUP(B23,BPM!$A$2:$C$500,3,0)</f>
        <v>#N/A</v>
      </c>
      <c r="E23" s="1"/>
      <c r="G23" s="6"/>
      <c r="H23" s="7"/>
      <c r="I23" s="8"/>
      <c r="J23" s="8"/>
      <c r="K23" s="16"/>
      <c r="L23" s="16"/>
      <c r="M23" s="16"/>
      <c r="N23" s="28">
        <f t="shared" si="10"/>
        <v>3</v>
      </c>
      <c r="O23" s="28" t="e">
        <f t="shared" si="11"/>
        <v>#DIV/0!</v>
      </c>
      <c r="P23" s="28" t="str">
        <f t="shared" si="12"/>
        <v>Elim</v>
      </c>
      <c r="Q23" s="14" t="e">
        <f t="shared" si="13"/>
        <v>#N/A</v>
      </c>
      <c r="R23" s="14" t="e">
        <f t="shared" si="14"/>
        <v>#DIV/0!</v>
      </c>
      <c r="S23" s="30">
        <f t="shared" si="15"/>
        <v>0</v>
      </c>
      <c r="T23" s="19"/>
    </row>
    <row r="24" spans="1:20" ht="15.75" hidden="1">
      <c r="A24" s="5">
        <f t="shared" si="8"/>
        <v>0</v>
      </c>
      <c r="B24" s="5">
        <f t="shared" si="9"/>
        <v>0</v>
      </c>
      <c r="C24" s="4" t="e">
        <f>VLOOKUP(B24,BPM!$A$2:$C$500,2,0)</f>
        <v>#N/A</v>
      </c>
      <c r="D24" s="4" t="e">
        <f>VLOOKUP(B24,BPM!$A$2:$C$500,3,0)</f>
        <v>#N/A</v>
      </c>
      <c r="E24" s="1"/>
      <c r="G24" s="6"/>
      <c r="H24" s="7"/>
      <c r="I24" s="8"/>
      <c r="J24" s="8"/>
      <c r="K24" s="16"/>
      <c r="L24" s="16"/>
      <c r="M24" s="16"/>
      <c r="N24" s="28">
        <f t="shared" si="10"/>
        <v>3</v>
      </c>
      <c r="O24" s="28" t="e">
        <f t="shared" si="11"/>
        <v>#DIV/0!</v>
      </c>
      <c r="P24" s="28" t="str">
        <f t="shared" si="12"/>
        <v>Elim</v>
      </c>
      <c r="Q24" s="14" t="e">
        <f t="shared" si="13"/>
        <v>#N/A</v>
      </c>
      <c r="R24" s="14" t="e">
        <f t="shared" si="14"/>
        <v>#DIV/0!</v>
      </c>
      <c r="S24" s="30">
        <f t="shared" si="15"/>
        <v>0</v>
      </c>
      <c r="T24" s="19"/>
    </row>
    <row r="25" spans="1:20" ht="15.75" hidden="1">
      <c r="A25" s="5">
        <f t="shared" si="8"/>
        <v>0</v>
      </c>
      <c r="B25" s="5">
        <f t="shared" si="9"/>
        <v>0</v>
      </c>
      <c r="C25" s="4" t="e">
        <f>VLOOKUP(B25,BPM!$A$2:$C$500,2,0)</f>
        <v>#N/A</v>
      </c>
      <c r="D25" s="4" t="e">
        <f>VLOOKUP(B25,BPM!$A$2:$C$500,3,0)</f>
        <v>#N/A</v>
      </c>
      <c r="E25" s="1"/>
      <c r="G25" s="6"/>
      <c r="H25" s="7"/>
      <c r="I25" s="8"/>
      <c r="J25" s="8"/>
      <c r="K25" s="16"/>
      <c r="L25" s="16"/>
      <c r="M25" s="16"/>
      <c r="N25" s="28">
        <f t="shared" si="10"/>
        <v>3</v>
      </c>
      <c r="O25" s="28" t="e">
        <f t="shared" si="11"/>
        <v>#DIV/0!</v>
      </c>
      <c r="P25" s="28" t="str">
        <f t="shared" si="12"/>
        <v>Elim</v>
      </c>
      <c r="Q25" s="14" t="e">
        <f t="shared" si="13"/>
        <v>#N/A</v>
      </c>
      <c r="R25" s="14" t="e">
        <f t="shared" si="14"/>
        <v>#DIV/0!</v>
      </c>
      <c r="S25" s="30">
        <f t="shared" si="15"/>
        <v>0</v>
      </c>
      <c r="T25" s="19"/>
    </row>
    <row r="26" spans="1:20" ht="15.75" hidden="1">
      <c r="A26" s="5">
        <f t="shared" si="8"/>
        <v>0</v>
      </c>
      <c r="B26" s="5">
        <f t="shared" si="9"/>
        <v>0</v>
      </c>
      <c r="C26" s="4" t="e">
        <f>VLOOKUP(B26,BPM!$A$2:$C$500,2,0)</f>
        <v>#N/A</v>
      </c>
      <c r="D26" s="4" t="e">
        <f>VLOOKUP(B26,BPM!$A$2:$C$500,3,0)</f>
        <v>#N/A</v>
      </c>
      <c r="E26" s="1"/>
      <c r="G26" s="6"/>
      <c r="H26" s="7"/>
      <c r="I26" s="8"/>
      <c r="J26" s="8"/>
      <c r="K26" s="16"/>
      <c r="L26" s="16"/>
      <c r="M26" s="16"/>
      <c r="N26" s="28">
        <f t="shared" si="10"/>
        <v>3</v>
      </c>
      <c r="O26" s="28" t="e">
        <f t="shared" si="11"/>
        <v>#DIV/0!</v>
      </c>
      <c r="P26" s="28" t="str">
        <f t="shared" si="12"/>
        <v>Elim</v>
      </c>
      <c r="Q26" s="14" t="e">
        <f t="shared" si="13"/>
        <v>#N/A</v>
      </c>
      <c r="R26" s="14" t="e">
        <f t="shared" si="14"/>
        <v>#DIV/0!</v>
      </c>
      <c r="S26" s="30">
        <f t="shared" si="15"/>
        <v>0</v>
      </c>
      <c r="T26" s="19"/>
    </row>
    <row r="27" spans="1:20" ht="15.75" hidden="1">
      <c r="A27" s="5">
        <f t="shared" si="8"/>
        <v>0</v>
      </c>
      <c r="B27" s="5">
        <f t="shared" si="9"/>
        <v>0</v>
      </c>
      <c r="C27" s="4" t="e">
        <f>VLOOKUP(B27,BPM!$A$2:$C$500,2,0)</f>
        <v>#N/A</v>
      </c>
      <c r="D27" s="4" t="e">
        <f>VLOOKUP(B27,BPM!$A$2:$C$500,3,0)</f>
        <v>#N/A</v>
      </c>
      <c r="E27" s="1"/>
      <c r="G27" s="6"/>
      <c r="H27" s="7"/>
      <c r="I27" s="8"/>
      <c r="J27" s="8"/>
      <c r="K27" s="16"/>
      <c r="L27" s="16"/>
      <c r="M27" s="16"/>
      <c r="N27" s="28">
        <f t="shared" si="10"/>
        <v>3</v>
      </c>
      <c r="O27" s="28" t="e">
        <f t="shared" si="11"/>
        <v>#DIV/0!</v>
      </c>
      <c r="P27" s="28" t="str">
        <f t="shared" si="12"/>
        <v>Elim</v>
      </c>
      <c r="Q27" s="14" t="e">
        <f t="shared" si="13"/>
        <v>#N/A</v>
      </c>
      <c r="R27" s="14" t="e">
        <f t="shared" si="14"/>
        <v>#DIV/0!</v>
      </c>
      <c r="S27" s="30">
        <f t="shared" si="15"/>
        <v>0</v>
      </c>
      <c r="T27" s="19"/>
    </row>
    <row r="28" spans="1:19" ht="15.75" hidden="1">
      <c r="A28" s="5">
        <f t="shared" si="8"/>
        <v>0</v>
      </c>
      <c r="B28" s="5">
        <f t="shared" si="9"/>
        <v>0</v>
      </c>
      <c r="C28" s="4" t="e">
        <f>VLOOKUP(B28,BPM!$A$2:$C$500,2,0)</f>
        <v>#N/A</v>
      </c>
      <c r="D28" s="4" t="e">
        <f>VLOOKUP(B28,BPM!$A$2:$C$500,3,0)</f>
        <v>#N/A</v>
      </c>
      <c r="E28" s="1"/>
      <c r="G28" s="6"/>
      <c r="H28" s="7"/>
      <c r="I28" s="8"/>
      <c r="J28" s="8"/>
      <c r="K28" s="16"/>
      <c r="L28" s="16"/>
      <c r="M28" s="16"/>
      <c r="N28" s="28">
        <f t="shared" si="10"/>
        <v>3</v>
      </c>
      <c r="O28" s="28" t="e">
        <f t="shared" si="11"/>
        <v>#DIV/0!</v>
      </c>
      <c r="P28" s="28" t="str">
        <f t="shared" si="12"/>
        <v>Elim</v>
      </c>
      <c r="Q28" s="14" t="e">
        <f t="shared" si="13"/>
        <v>#N/A</v>
      </c>
      <c r="R28" s="14" t="e">
        <f t="shared" si="14"/>
        <v>#DIV/0!</v>
      </c>
      <c r="S28" s="30">
        <f t="shared" si="15"/>
        <v>0</v>
      </c>
    </row>
    <row r="29" spans="1:19" ht="15.75" hidden="1">
      <c r="A29" s="5">
        <f t="shared" si="8"/>
        <v>0</v>
      </c>
      <c r="B29" s="5">
        <f t="shared" si="9"/>
        <v>0</v>
      </c>
      <c r="C29" s="4" t="e">
        <f>VLOOKUP(B29,BPM!$A$2:$C$500,2,0)</f>
        <v>#N/A</v>
      </c>
      <c r="D29" s="4" t="e">
        <f>VLOOKUP(B29,BPM!$A$2:$C$500,3,0)</f>
        <v>#N/A</v>
      </c>
      <c r="E29" s="1"/>
      <c r="G29" s="6"/>
      <c r="H29" s="7"/>
      <c r="I29" s="8"/>
      <c r="J29" s="8"/>
      <c r="K29" s="16"/>
      <c r="L29" s="16"/>
      <c r="M29" s="16"/>
      <c r="N29" s="28">
        <f t="shared" si="10"/>
        <v>3</v>
      </c>
      <c r="O29" s="28" t="e">
        <f t="shared" si="11"/>
        <v>#DIV/0!</v>
      </c>
      <c r="P29" s="28" t="str">
        <f t="shared" si="12"/>
        <v>Elim</v>
      </c>
      <c r="Q29" s="14" t="e">
        <f t="shared" si="13"/>
        <v>#N/A</v>
      </c>
      <c r="R29" s="14" t="e">
        <f t="shared" si="14"/>
        <v>#DIV/0!</v>
      </c>
      <c r="S29" s="30">
        <f t="shared" si="15"/>
        <v>0</v>
      </c>
    </row>
    <row r="30" spans="1:19" ht="15.75" hidden="1">
      <c r="A30" s="5">
        <f t="shared" si="8"/>
        <v>0</v>
      </c>
      <c r="B30" s="5">
        <f t="shared" si="9"/>
        <v>0</v>
      </c>
      <c r="C30" s="4" t="e">
        <f>VLOOKUP(B30,BPM!$A$2:$C$500,2,0)</f>
        <v>#N/A</v>
      </c>
      <c r="D30" s="4" t="e">
        <f>VLOOKUP(B30,BPM!$A$2:$C$500,3,0)</f>
        <v>#N/A</v>
      </c>
      <c r="E30" s="1"/>
      <c r="G30" s="6"/>
      <c r="H30" s="7"/>
      <c r="I30" s="8"/>
      <c r="J30" s="8"/>
      <c r="K30" s="16"/>
      <c r="L30" s="16"/>
      <c r="M30" s="16"/>
      <c r="N30" s="28">
        <f t="shared" si="10"/>
        <v>3</v>
      </c>
      <c r="O30" s="28" t="e">
        <f t="shared" si="11"/>
        <v>#DIV/0!</v>
      </c>
      <c r="P30" s="28" t="str">
        <f t="shared" si="12"/>
        <v>Elim</v>
      </c>
      <c r="Q30" s="14" t="e">
        <f t="shared" si="13"/>
        <v>#N/A</v>
      </c>
      <c r="R30" s="14" t="e">
        <f t="shared" si="14"/>
        <v>#DIV/0!</v>
      </c>
      <c r="S30" s="30">
        <f t="shared" si="15"/>
        <v>0</v>
      </c>
    </row>
    <row r="31" spans="1:19" ht="15.75" hidden="1">
      <c r="A31" s="5">
        <f t="shared" si="8"/>
        <v>0</v>
      </c>
      <c r="B31" s="5">
        <f t="shared" si="9"/>
        <v>0</v>
      </c>
      <c r="C31" s="4" t="e">
        <f>VLOOKUP(B31,BPM!$A$2:$C$500,2,0)</f>
        <v>#N/A</v>
      </c>
      <c r="D31" s="4" t="e">
        <f>VLOOKUP(B31,BPM!$A$2:$C$500,3,0)</f>
        <v>#N/A</v>
      </c>
      <c r="E31" s="1"/>
      <c r="G31" s="6"/>
      <c r="H31" s="7"/>
      <c r="I31" s="8"/>
      <c r="J31" s="8"/>
      <c r="K31" s="16"/>
      <c r="L31" s="16"/>
      <c r="M31" s="16"/>
      <c r="N31" s="28">
        <f t="shared" si="10"/>
        <v>3</v>
      </c>
      <c r="O31" s="28" t="e">
        <f t="shared" si="11"/>
        <v>#DIV/0!</v>
      </c>
      <c r="P31" s="28" t="str">
        <f t="shared" si="12"/>
        <v>Elim</v>
      </c>
      <c r="Q31" s="14" t="e">
        <f t="shared" si="13"/>
        <v>#N/A</v>
      </c>
      <c r="R31" s="14" t="e">
        <f t="shared" si="14"/>
        <v>#DIV/0!</v>
      </c>
      <c r="S31" s="30">
        <f t="shared" si="15"/>
        <v>0</v>
      </c>
    </row>
    <row r="32" spans="1:19" ht="15.75" hidden="1">
      <c r="A32" s="5">
        <f t="shared" si="8"/>
        <v>0</v>
      </c>
      <c r="B32" s="5">
        <f t="shared" si="9"/>
        <v>0</v>
      </c>
      <c r="C32" s="4" t="e">
        <f>VLOOKUP(B32,BPM!$A$2:$C$500,2,0)</f>
        <v>#N/A</v>
      </c>
      <c r="D32" s="4" t="e">
        <f>VLOOKUP(B32,BPM!$A$2:$C$500,3,0)</f>
        <v>#N/A</v>
      </c>
      <c r="E32" s="1"/>
      <c r="G32" s="6"/>
      <c r="H32" s="7"/>
      <c r="I32" s="8"/>
      <c r="J32" s="8"/>
      <c r="K32" s="16"/>
      <c r="L32" s="16"/>
      <c r="M32" s="16"/>
      <c r="N32" s="28">
        <f t="shared" si="10"/>
        <v>3</v>
      </c>
      <c r="O32" s="28" t="e">
        <f t="shared" si="11"/>
        <v>#DIV/0!</v>
      </c>
      <c r="P32" s="28" t="str">
        <f t="shared" si="12"/>
        <v>Elim</v>
      </c>
      <c r="Q32" s="14" t="e">
        <f t="shared" si="13"/>
        <v>#N/A</v>
      </c>
      <c r="R32" s="14" t="e">
        <f t="shared" si="14"/>
        <v>#DIV/0!</v>
      </c>
      <c r="S32" s="30">
        <f t="shared" si="15"/>
        <v>0</v>
      </c>
    </row>
    <row r="33" spans="1:19" ht="15.75" hidden="1">
      <c r="A33" s="5">
        <f t="shared" si="8"/>
        <v>0</v>
      </c>
      <c r="B33" s="5">
        <f t="shared" si="9"/>
        <v>0</v>
      </c>
      <c r="C33" s="4" t="e">
        <f>VLOOKUP(B33,BPM!$A$2:$C$500,2,0)</f>
        <v>#N/A</v>
      </c>
      <c r="D33" s="4" t="e">
        <f>VLOOKUP(B33,BPM!$A$2:$C$500,3,0)</f>
        <v>#N/A</v>
      </c>
      <c r="E33" s="1"/>
      <c r="G33" s="6"/>
      <c r="H33" s="7"/>
      <c r="I33" s="8"/>
      <c r="J33" s="8"/>
      <c r="K33" s="16"/>
      <c r="L33" s="16"/>
      <c r="M33" s="16"/>
      <c r="N33" s="28">
        <f t="shared" si="10"/>
        <v>3</v>
      </c>
      <c r="O33" s="28" t="e">
        <f t="shared" si="11"/>
        <v>#DIV/0!</v>
      </c>
      <c r="P33" s="28" t="str">
        <f t="shared" si="12"/>
        <v>Elim</v>
      </c>
      <c r="Q33" s="14" t="e">
        <f t="shared" si="13"/>
        <v>#N/A</v>
      </c>
      <c r="R33" s="14" t="e">
        <f t="shared" si="14"/>
        <v>#DIV/0!</v>
      </c>
      <c r="S33" s="30">
        <f t="shared" si="15"/>
        <v>0</v>
      </c>
    </row>
    <row r="34" spans="1:19" ht="15.75" hidden="1">
      <c r="A34" s="5">
        <f t="shared" si="8"/>
        <v>0</v>
      </c>
      <c r="B34" s="5">
        <f t="shared" si="9"/>
        <v>0</v>
      </c>
      <c r="C34" s="4" t="e">
        <f>VLOOKUP(B34,BPM!$A$2:$C$500,2,0)</f>
        <v>#N/A</v>
      </c>
      <c r="D34" s="4" t="e">
        <f>VLOOKUP(B34,BPM!$A$2:$C$500,3,0)</f>
        <v>#N/A</v>
      </c>
      <c r="E34" s="1"/>
      <c r="G34" s="6"/>
      <c r="H34" s="7"/>
      <c r="I34" s="8"/>
      <c r="J34" s="8"/>
      <c r="K34" s="16"/>
      <c r="L34" s="16"/>
      <c r="M34" s="16"/>
      <c r="N34" s="28">
        <f t="shared" si="10"/>
        <v>3</v>
      </c>
      <c r="O34" s="28" t="e">
        <f t="shared" si="11"/>
        <v>#DIV/0!</v>
      </c>
      <c r="P34" s="28" t="str">
        <f t="shared" si="12"/>
        <v>Elim</v>
      </c>
      <c r="Q34" s="14" t="e">
        <f t="shared" si="13"/>
        <v>#N/A</v>
      </c>
      <c r="R34" s="14" t="e">
        <f t="shared" si="14"/>
        <v>#DIV/0!</v>
      </c>
      <c r="S34" s="30">
        <f t="shared" si="15"/>
        <v>0</v>
      </c>
    </row>
    <row r="35" spans="1:19" ht="15.75" hidden="1">
      <c r="A35" s="5">
        <f t="shared" si="8"/>
        <v>0</v>
      </c>
      <c r="B35" s="5">
        <f t="shared" si="9"/>
        <v>0</v>
      </c>
      <c r="C35" s="4" t="e">
        <f>VLOOKUP(B35,BPM!$A$2:$C$500,2,0)</f>
        <v>#N/A</v>
      </c>
      <c r="D35" s="4" t="e">
        <f>VLOOKUP(B35,BPM!$A$2:$C$500,3,0)</f>
        <v>#N/A</v>
      </c>
      <c r="E35" s="1"/>
      <c r="G35" s="6"/>
      <c r="H35" s="7"/>
      <c r="I35" s="8"/>
      <c r="J35" s="8"/>
      <c r="K35" s="16"/>
      <c r="L35" s="16"/>
      <c r="M35" s="16"/>
      <c r="N35" s="28">
        <f t="shared" si="10"/>
        <v>3</v>
      </c>
      <c r="O35" s="28" t="e">
        <f t="shared" si="11"/>
        <v>#DIV/0!</v>
      </c>
      <c r="P35" s="28" t="str">
        <f t="shared" si="12"/>
        <v>Elim</v>
      </c>
      <c r="Q35" s="14" t="e">
        <f t="shared" si="13"/>
        <v>#N/A</v>
      </c>
      <c r="R35" s="14" t="e">
        <f t="shared" si="14"/>
        <v>#DIV/0!</v>
      </c>
      <c r="S35" s="30">
        <f t="shared" si="15"/>
        <v>0</v>
      </c>
    </row>
    <row r="36" spans="1:19" ht="15.75" hidden="1">
      <c r="A36" s="5">
        <f t="shared" si="8"/>
        <v>0</v>
      </c>
      <c r="B36" s="5">
        <f t="shared" si="9"/>
        <v>0</v>
      </c>
      <c r="C36" s="4" t="e">
        <f>VLOOKUP(B36,BPM!$A$2:$C$500,2,0)</f>
        <v>#N/A</v>
      </c>
      <c r="D36" s="4" t="e">
        <f>VLOOKUP(B36,BPM!$A$2:$C$500,3,0)</f>
        <v>#N/A</v>
      </c>
      <c r="E36" s="1"/>
      <c r="G36" s="6"/>
      <c r="H36" s="7"/>
      <c r="I36" s="8"/>
      <c r="J36" s="8"/>
      <c r="K36" s="16"/>
      <c r="L36" s="16"/>
      <c r="M36" s="16"/>
      <c r="N36" s="28">
        <f t="shared" si="10"/>
        <v>3</v>
      </c>
      <c r="O36" s="28" t="e">
        <f t="shared" si="11"/>
        <v>#DIV/0!</v>
      </c>
      <c r="P36" s="28" t="str">
        <f t="shared" si="12"/>
        <v>Elim</v>
      </c>
      <c r="Q36" s="14" t="e">
        <f t="shared" si="13"/>
        <v>#N/A</v>
      </c>
      <c r="R36" s="14" t="e">
        <f t="shared" si="14"/>
        <v>#DIV/0!</v>
      </c>
      <c r="S36" s="30">
        <f t="shared" si="15"/>
        <v>0</v>
      </c>
    </row>
    <row r="37" spans="1:19" ht="15.75" hidden="1">
      <c r="A37" s="5">
        <f t="shared" si="8"/>
        <v>0</v>
      </c>
      <c r="B37" s="5">
        <f t="shared" si="9"/>
        <v>0</v>
      </c>
      <c r="C37" s="4" t="e">
        <f>VLOOKUP(B37,BPM!$A$2:$C$500,2,0)</f>
        <v>#N/A</v>
      </c>
      <c r="D37" s="4" t="e">
        <f>VLOOKUP(B37,BPM!$A$2:$C$500,3,0)</f>
        <v>#N/A</v>
      </c>
      <c r="E37" s="1"/>
      <c r="G37" s="6"/>
      <c r="H37" s="7"/>
      <c r="I37" s="8"/>
      <c r="J37" s="8"/>
      <c r="K37" s="16"/>
      <c r="L37" s="16"/>
      <c r="M37" s="16"/>
      <c r="N37" s="28">
        <f t="shared" si="10"/>
        <v>3</v>
      </c>
      <c r="O37" s="28" t="e">
        <f t="shared" si="11"/>
        <v>#DIV/0!</v>
      </c>
      <c r="P37" s="28" t="str">
        <f t="shared" si="12"/>
        <v>Elim</v>
      </c>
      <c r="Q37" s="14" t="e">
        <f t="shared" si="13"/>
        <v>#N/A</v>
      </c>
      <c r="R37" s="14" t="e">
        <f t="shared" si="14"/>
        <v>#DIV/0!</v>
      </c>
      <c r="S37" s="30">
        <f t="shared" si="15"/>
        <v>0</v>
      </c>
    </row>
    <row r="38" spans="1:19" ht="15.75" hidden="1">
      <c r="A38" s="5">
        <f t="shared" si="8"/>
        <v>0</v>
      </c>
      <c r="B38" s="5">
        <f t="shared" si="9"/>
        <v>0</v>
      </c>
      <c r="C38" s="4" t="e">
        <f>VLOOKUP(B38,BPM!$A$2:$C$500,2,0)</f>
        <v>#N/A</v>
      </c>
      <c r="D38" s="4" t="e">
        <f>VLOOKUP(B38,BPM!$A$2:$C$500,3,0)</f>
        <v>#N/A</v>
      </c>
      <c r="E38" s="1"/>
      <c r="G38" s="6"/>
      <c r="H38" s="7"/>
      <c r="I38" s="8"/>
      <c r="J38" s="8"/>
      <c r="K38" s="16"/>
      <c r="L38" s="16"/>
      <c r="M38" s="16"/>
      <c r="N38" s="28">
        <f t="shared" si="10"/>
        <v>3</v>
      </c>
      <c r="O38" s="28" t="e">
        <f t="shared" si="11"/>
        <v>#DIV/0!</v>
      </c>
      <c r="P38" s="28" t="str">
        <f t="shared" si="12"/>
        <v>Elim</v>
      </c>
      <c r="Q38" s="14" t="e">
        <f t="shared" si="13"/>
        <v>#N/A</v>
      </c>
      <c r="R38" s="14" t="e">
        <f t="shared" si="14"/>
        <v>#DIV/0!</v>
      </c>
      <c r="S38" s="30">
        <f t="shared" si="15"/>
        <v>0</v>
      </c>
    </row>
    <row r="39" spans="3:19" s="5" customFormat="1" ht="15.75">
      <c r="C39" s="4"/>
      <c r="D39" s="4"/>
      <c r="G39" s="17"/>
      <c r="H39" s="9"/>
      <c r="I39" s="10"/>
      <c r="J39" s="10"/>
      <c r="K39" s="9"/>
      <c r="L39" s="9"/>
      <c r="M39" s="9"/>
      <c r="N39" s="9"/>
      <c r="O39" s="9"/>
      <c r="P39" s="9"/>
      <c r="Q39" s="9"/>
      <c r="R39" s="9"/>
      <c r="S39" s="23"/>
    </row>
    <row r="40" spans="3:19" s="5" customFormat="1" ht="21">
      <c r="C40" s="4"/>
      <c r="D40" s="4"/>
      <c r="G40" s="17"/>
      <c r="H40" s="9"/>
      <c r="I40" s="13" t="s">
        <v>48</v>
      </c>
      <c r="J40" s="10"/>
      <c r="K40" s="9"/>
      <c r="L40" s="9"/>
      <c r="M40" s="9"/>
      <c r="N40" s="9"/>
      <c r="O40" s="9"/>
      <c r="P40" s="9"/>
      <c r="Q40" s="9"/>
      <c r="R40" s="9"/>
      <c r="S40" s="23"/>
    </row>
    <row r="41" spans="2:19" ht="15.75">
      <c r="B41" s="5" t="s">
        <v>4</v>
      </c>
      <c r="C41" s="4" t="s">
        <v>5</v>
      </c>
      <c r="D41" s="4" t="s">
        <v>6</v>
      </c>
      <c r="E41" t="s">
        <v>18</v>
      </c>
      <c r="G41" s="6" t="s">
        <v>9</v>
      </c>
      <c r="H41" s="14" t="s">
        <v>10</v>
      </c>
      <c r="I41" s="15" t="s">
        <v>11</v>
      </c>
      <c r="J41" s="15" t="s">
        <v>12</v>
      </c>
      <c r="K41" s="14" t="s">
        <v>13</v>
      </c>
      <c r="L41" s="14" t="s">
        <v>14</v>
      </c>
      <c r="M41" s="14" t="s">
        <v>16</v>
      </c>
      <c r="N41" s="14" t="s">
        <v>19</v>
      </c>
      <c r="O41" s="14" t="s">
        <v>20</v>
      </c>
      <c r="P41" s="14"/>
      <c r="Q41" s="14" t="s">
        <v>21</v>
      </c>
      <c r="R41" s="14" t="s">
        <v>28</v>
      </c>
      <c r="S41" s="25" t="s">
        <v>27</v>
      </c>
    </row>
    <row r="42" spans="1:19" ht="15.75">
      <c r="A42" s="5">
        <f>S42</f>
        <v>26.666666666666668</v>
      </c>
      <c r="B42" s="5">
        <f>H42</f>
        <v>523</v>
      </c>
      <c r="C42" s="4">
        <f>VLOOKUP(B42,BPM!$A$2:$C$500,2,0)</f>
        <v>60</v>
      </c>
      <c r="D42" s="4">
        <f>VLOOKUP(B42,BPM!$A$2:$C$500,3,0)</f>
        <v>60</v>
      </c>
      <c r="E42" s="1"/>
      <c r="G42" s="6" t="s">
        <v>177</v>
      </c>
      <c r="H42" s="8">
        <v>523</v>
      </c>
      <c r="I42" s="8" t="s">
        <v>158</v>
      </c>
      <c r="J42" s="8" t="s">
        <v>172</v>
      </c>
      <c r="K42" s="16">
        <v>0.4270833333333333</v>
      </c>
      <c r="L42" s="16">
        <v>0.5176851851851852</v>
      </c>
      <c r="M42" s="16">
        <v>0.5244675925925926</v>
      </c>
      <c r="N42" s="28">
        <f>IF((HOUR(M42)*60+MINUTE(M42))-(HOUR(L42)*60+MINUTE(L42))&lt;3,3,(HOUR(M42)*60+MINUTE(M42))-(HOUR(L42)*60+MINUTE(L42)))</f>
        <v>10</v>
      </c>
      <c r="O42" s="28">
        <f>$C$2*60/((HOUR(L42)*60+MINUTE(L42))-(HOUR(K42)*60+MINUTE(K42)))</f>
        <v>12</v>
      </c>
      <c r="P42" s="28"/>
      <c r="Q42" s="14">
        <f>(C42+D42)/2</f>
        <v>60</v>
      </c>
      <c r="R42" s="14">
        <f>IF(((HOUR(L42)*60+MINUTE(L42))-(HOUR(K42)*60+MINUTE(K42)))&lt;INT($C$2*60/$C$3),0,(O42*2-$C$4)*100/(Q42))</f>
        <v>26.666666666666668</v>
      </c>
      <c r="S42" s="30">
        <f>IF(E42="X",0,R42)</f>
        <v>26.666666666666668</v>
      </c>
    </row>
    <row r="43" spans="1:19" ht="15.75">
      <c r="A43" s="5">
        <f>S43</f>
        <v>23.196881091617936</v>
      </c>
      <c r="B43" s="5">
        <f>H43</f>
        <v>521</v>
      </c>
      <c r="C43" s="4">
        <f>VLOOKUP(B43,BPM!$A$2:$C$500,2,0)</f>
        <v>52</v>
      </c>
      <c r="D43" s="4">
        <f>VLOOKUP(B43,BPM!$A$2:$C$500,3,0)</f>
        <v>56</v>
      </c>
      <c r="E43" s="1"/>
      <c r="G43" s="6" t="s">
        <v>178</v>
      </c>
      <c r="H43" s="8">
        <v>521</v>
      </c>
      <c r="I43" s="8" t="s">
        <v>129</v>
      </c>
      <c r="J43" s="8" t="s">
        <v>170</v>
      </c>
      <c r="K43" s="16">
        <v>0.4375</v>
      </c>
      <c r="L43" s="16">
        <v>0.5435185185185185</v>
      </c>
      <c r="M43" s="16">
        <v>0.551863425925926</v>
      </c>
      <c r="N43" s="28">
        <f>IF((HOUR(M43)*60+MINUTE(M43))-(HOUR(L43)*60+MINUTE(L43))&lt;3,3,(HOUR(M43)*60+MINUTE(M43))-(HOUR(L43)*60+MINUTE(L43)))</f>
        <v>12</v>
      </c>
      <c r="O43" s="28">
        <f>$C$2*60/((HOUR(L43)*60+MINUTE(L43))-(HOUR(K43)*60+MINUTE(K43)))</f>
        <v>10.263157894736842</v>
      </c>
      <c r="P43" s="28"/>
      <c r="Q43" s="14">
        <f>(C43+D43)/2</f>
        <v>54</v>
      </c>
      <c r="R43" s="14">
        <f>IF(((HOUR(L43)*60+MINUTE(L43))-(HOUR(K43)*60+MINUTE(K43)))&lt;INT($C$2*60/$C$3),0,(O43*2-$C$4)*100/(Q43))</f>
        <v>23.196881091617936</v>
      </c>
      <c r="S43" s="30">
        <f>IF(E43="X",0,R43)</f>
        <v>23.196881091617936</v>
      </c>
    </row>
    <row r="44" spans="1:19" ht="15.75">
      <c r="A44" s="5">
        <f>S44</f>
        <v>20.877192982456144</v>
      </c>
      <c r="B44" s="5">
        <f>H44</f>
        <v>519</v>
      </c>
      <c r="C44" s="4">
        <f>VLOOKUP(B44,BPM!$A$2:$C$500,2,0)</f>
        <v>60</v>
      </c>
      <c r="D44" s="4">
        <f>VLOOKUP(B44,BPM!$A$2:$C$500,3,0)</f>
        <v>60</v>
      </c>
      <c r="E44" s="1"/>
      <c r="G44" s="6" t="s">
        <v>179</v>
      </c>
      <c r="H44" s="8">
        <v>519</v>
      </c>
      <c r="I44" s="8" t="s">
        <v>138</v>
      </c>
      <c r="J44" s="8" t="s">
        <v>169</v>
      </c>
      <c r="K44" s="16">
        <v>0.4375</v>
      </c>
      <c r="L44" s="16">
        <v>0.5436342592592592</v>
      </c>
      <c r="M44" s="16">
        <v>0.5544675925925926</v>
      </c>
      <c r="N44" s="28">
        <f>IF((HOUR(M44)*60+MINUTE(M44))-(HOUR(L44)*60+MINUTE(L44))&lt;3,3,(HOUR(M44)*60+MINUTE(M44))-(HOUR(L44)*60+MINUTE(L44)))</f>
        <v>16</v>
      </c>
      <c r="O44" s="28">
        <f>$C$2*60/((HOUR(L44)*60+MINUTE(L44))-(HOUR(K44)*60+MINUTE(K44)))</f>
        <v>10.263157894736842</v>
      </c>
      <c r="P44" s="28"/>
      <c r="Q44" s="14">
        <f>(C44+D44)/2</f>
        <v>60</v>
      </c>
      <c r="R44" s="14">
        <f>IF(((HOUR(L44)*60+MINUTE(L44))-(HOUR(K44)*60+MINUTE(K44)))&lt;INT($C$2*60/$C$3),0,(O44*2-$C$4)*100/(Q44))</f>
        <v>20.877192982456144</v>
      </c>
      <c r="S44" s="30">
        <f>IF(E44="X",0,R44)</f>
        <v>20.877192982456144</v>
      </c>
    </row>
    <row r="45" spans="1:19" ht="15.75">
      <c r="A45" s="5">
        <f>S45</f>
        <v>0</v>
      </c>
      <c r="B45" s="5">
        <f>H45</f>
        <v>522</v>
      </c>
      <c r="C45" s="4">
        <f>VLOOKUP(B45,BPM!$A$2:$C$500,2,0)</f>
        <v>52</v>
      </c>
      <c r="D45" s="4">
        <f>VLOOKUP(B45,BPM!$A$2:$C$500,3,0)</f>
        <v>56</v>
      </c>
      <c r="E45" s="1" t="s">
        <v>162</v>
      </c>
      <c r="G45" s="6" t="s">
        <v>54</v>
      </c>
      <c r="H45" s="8">
        <v>522</v>
      </c>
      <c r="I45" s="8" t="s">
        <v>131</v>
      </c>
      <c r="J45" s="8" t="s">
        <v>171</v>
      </c>
      <c r="K45" s="16">
        <v>0.4236111111111111</v>
      </c>
      <c r="L45" s="16">
        <v>0.5147569444444444</v>
      </c>
      <c r="M45" s="16">
        <v>0.52625</v>
      </c>
      <c r="N45" s="28">
        <f>IF((HOUR(M45)*60+MINUTE(M45))-(HOUR(L45)*60+MINUTE(L45))&lt;3,3,(HOUR(M45)*60+MINUTE(M45))-(HOUR(L45)*60+MINUTE(L45)))</f>
        <v>16</v>
      </c>
      <c r="O45" s="28">
        <f>$C$2*60/((HOUR(L45)*60+MINUTE(L45))-(HOUR(K45)*60+MINUTE(K45)))</f>
        <v>11.908396946564885</v>
      </c>
      <c r="P45" s="28"/>
      <c r="Q45" s="14">
        <f>(C45+D45)/2</f>
        <v>54</v>
      </c>
      <c r="R45" s="14">
        <f>IF(((HOUR(L45)*60+MINUTE(L45))-(HOUR(K45)*60+MINUTE(K45)))&lt;INT($C$2*60/$C$3),0,(O45*2-$C$4)*100/(Q45))</f>
        <v>29.290359061351428</v>
      </c>
      <c r="S45" s="30">
        <f>IF(E45="X",0,R45)</f>
        <v>0</v>
      </c>
    </row>
    <row r="46" spans="1:19" ht="15.75" hidden="1">
      <c r="A46" s="5">
        <f aca="true" t="shared" si="16" ref="A46:A57">S46</f>
        <v>0</v>
      </c>
      <c r="B46" s="5">
        <f aca="true" t="shared" si="17" ref="B46:B57">H46</f>
        <v>0</v>
      </c>
      <c r="C46" s="4" t="e">
        <f>VLOOKUP(B46,BPM!$A$2:$C$500,2,0)</f>
        <v>#N/A</v>
      </c>
      <c r="D46" s="4" t="e">
        <f>VLOOKUP(B46,BPM!$A$2:$C$500,3,0)</f>
        <v>#N/A</v>
      </c>
      <c r="E46" s="1"/>
      <c r="G46" s="6"/>
      <c r="H46" s="7"/>
      <c r="I46" s="8"/>
      <c r="J46" s="8"/>
      <c r="K46" s="16"/>
      <c r="L46" s="16"/>
      <c r="M46" s="16"/>
      <c r="N46" s="28">
        <f aca="true" t="shared" si="18" ref="N46:N57">IF((HOUR(M46)*60+MINUTE(M46))-(HOUR(L46)*60+MINUTE(L46))&lt;3,3,(HOUR(M46)*60+MINUTE(M46))-(HOUR(L46)*60+MINUTE(L46)))</f>
        <v>3</v>
      </c>
      <c r="O46" s="28" t="e">
        <f aca="true" t="shared" si="19" ref="O46:O57">$C$2*60/((HOUR(L46)*60+MINUTE(L46))-(HOUR(K46)*60+MINUTE(K46)))</f>
        <v>#DIV/0!</v>
      </c>
      <c r="P46" s="28"/>
      <c r="Q46" s="14" t="e">
        <f aca="true" t="shared" si="20" ref="Q46:Q57">(C46+D46)/2</f>
        <v>#N/A</v>
      </c>
      <c r="R46" s="14">
        <f aca="true" t="shared" si="21" ref="R46:R57">IF(((HOUR(L46)*60+MINUTE(L46))-(HOUR(K46)*60+MINUTE(K46)))&lt;INT($C$2*60/$C$3),0,(O46*2-$C$4)*100/(Q46))</f>
        <v>0</v>
      </c>
      <c r="S46" s="30">
        <f aca="true" t="shared" si="22" ref="S46:S57">IF(E46="X",0,R46)</f>
        <v>0</v>
      </c>
    </row>
    <row r="47" spans="1:19" ht="15.75" hidden="1">
      <c r="A47" s="5">
        <f t="shared" si="16"/>
        <v>0</v>
      </c>
      <c r="B47" s="5">
        <f t="shared" si="17"/>
        <v>0</v>
      </c>
      <c r="C47" s="4" t="e">
        <f>VLOOKUP(B47,BPM!$A$2:$C$500,2,0)</f>
        <v>#N/A</v>
      </c>
      <c r="D47" s="4" t="e">
        <f>VLOOKUP(B47,BPM!$A$2:$C$500,3,0)</f>
        <v>#N/A</v>
      </c>
      <c r="E47" s="1"/>
      <c r="G47" s="6"/>
      <c r="H47" s="7"/>
      <c r="I47" s="8"/>
      <c r="J47" s="8"/>
      <c r="K47" s="16"/>
      <c r="L47" s="16"/>
      <c r="M47" s="16"/>
      <c r="N47" s="28">
        <f t="shared" si="18"/>
        <v>3</v>
      </c>
      <c r="O47" s="28" t="e">
        <f t="shared" si="19"/>
        <v>#DIV/0!</v>
      </c>
      <c r="P47" s="28"/>
      <c r="Q47" s="14" t="e">
        <f t="shared" si="20"/>
        <v>#N/A</v>
      </c>
      <c r="R47" s="14">
        <f t="shared" si="21"/>
        <v>0</v>
      </c>
      <c r="S47" s="30">
        <f t="shared" si="22"/>
        <v>0</v>
      </c>
    </row>
    <row r="48" spans="1:19" ht="15.75" hidden="1">
      <c r="A48" s="5">
        <f t="shared" si="16"/>
        <v>0</v>
      </c>
      <c r="B48" s="5">
        <f t="shared" si="17"/>
        <v>0</v>
      </c>
      <c r="C48" s="4" t="e">
        <f>VLOOKUP(B48,BPM!$A$2:$C$500,2,0)</f>
        <v>#N/A</v>
      </c>
      <c r="D48" s="4" t="e">
        <f>VLOOKUP(B48,BPM!$A$2:$C$500,3,0)</f>
        <v>#N/A</v>
      </c>
      <c r="E48" s="1"/>
      <c r="G48" s="6"/>
      <c r="H48" s="7"/>
      <c r="I48" s="8"/>
      <c r="J48" s="8"/>
      <c r="K48" s="16"/>
      <c r="L48" s="16"/>
      <c r="M48" s="16"/>
      <c r="N48" s="28">
        <f t="shared" si="18"/>
        <v>3</v>
      </c>
      <c r="O48" s="28" t="e">
        <f t="shared" si="19"/>
        <v>#DIV/0!</v>
      </c>
      <c r="P48" s="28"/>
      <c r="Q48" s="14" t="e">
        <f t="shared" si="20"/>
        <v>#N/A</v>
      </c>
      <c r="R48" s="14">
        <f t="shared" si="21"/>
        <v>0</v>
      </c>
      <c r="S48" s="30">
        <f t="shared" si="22"/>
        <v>0</v>
      </c>
    </row>
    <row r="49" spans="1:19" ht="15.75" hidden="1">
      <c r="A49" s="5">
        <f t="shared" si="16"/>
        <v>0</v>
      </c>
      <c r="B49" s="5">
        <f t="shared" si="17"/>
        <v>0</v>
      </c>
      <c r="C49" s="4" t="e">
        <f>VLOOKUP(B49,BPM!$A$2:$C$500,2,0)</f>
        <v>#N/A</v>
      </c>
      <c r="D49" s="4" t="e">
        <f>VLOOKUP(B49,BPM!$A$2:$C$500,3,0)</f>
        <v>#N/A</v>
      </c>
      <c r="E49" s="1"/>
      <c r="G49" s="6"/>
      <c r="H49" s="7"/>
      <c r="I49" s="8"/>
      <c r="J49" s="8"/>
      <c r="K49" s="16"/>
      <c r="L49" s="16"/>
      <c r="M49" s="16"/>
      <c r="N49" s="28">
        <f t="shared" si="18"/>
        <v>3</v>
      </c>
      <c r="O49" s="28" t="e">
        <f t="shared" si="19"/>
        <v>#DIV/0!</v>
      </c>
      <c r="P49" s="28"/>
      <c r="Q49" s="14" t="e">
        <f t="shared" si="20"/>
        <v>#N/A</v>
      </c>
      <c r="R49" s="14">
        <f t="shared" si="21"/>
        <v>0</v>
      </c>
      <c r="S49" s="30">
        <f t="shared" si="22"/>
        <v>0</v>
      </c>
    </row>
    <row r="50" spans="1:19" ht="15.75" hidden="1">
      <c r="A50" s="5">
        <f t="shared" si="16"/>
        <v>0</v>
      </c>
      <c r="B50" s="5">
        <f t="shared" si="17"/>
        <v>0</v>
      </c>
      <c r="C50" s="4" t="e">
        <f>VLOOKUP(B50,BPM!$A$2:$C$500,2,0)</f>
        <v>#N/A</v>
      </c>
      <c r="D50" s="4" t="e">
        <f>VLOOKUP(B50,BPM!$A$2:$C$500,3,0)</f>
        <v>#N/A</v>
      </c>
      <c r="E50" s="1"/>
      <c r="G50" s="6"/>
      <c r="H50" s="7"/>
      <c r="I50" s="8"/>
      <c r="J50" s="8"/>
      <c r="K50" s="16"/>
      <c r="L50" s="16"/>
      <c r="M50" s="16"/>
      <c r="N50" s="28">
        <f t="shared" si="18"/>
        <v>3</v>
      </c>
      <c r="O50" s="28" t="e">
        <f t="shared" si="19"/>
        <v>#DIV/0!</v>
      </c>
      <c r="P50" s="28"/>
      <c r="Q50" s="14" t="e">
        <f t="shared" si="20"/>
        <v>#N/A</v>
      </c>
      <c r="R50" s="14">
        <f t="shared" si="21"/>
        <v>0</v>
      </c>
      <c r="S50" s="30">
        <f t="shared" si="22"/>
        <v>0</v>
      </c>
    </row>
    <row r="51" spans="1:19" ht="15.75" hidden="1">
      <c r="A51" s="5">
        <f t="shared" si="16"/>
        <v>0</v>
      </c>
      <c r="B51" s="5">
        <f t="shared" si="17"/>
        <v>0</v>
      </c>
      <c r="C51" s="4" t="e">
        <f>VLOOKUP(B51,BPM!$A$2:$C$500,2,0)</f>
        <v>#N/A</v>
      </c>
      <c r="D51" s="4" t="e">
        <f>VLOOKUP(B51,BPM!$A$2:$C$500,3,0)</f>
        <v>#N/A</v>
      </c>
      <c r="E51" s="1"/>
      <c r="G51" s="6"/>
      <c r="H51" s="7"/>
      <c r="I51" s="8"/>
      <c r="J51" s="8"/>
      <c r="K51" s="16"/>
      <c r="L51" s="16"/>
      <c r="M51" s="16"/>
      <c r="N51" s="28">
        <f t="shared" si="18"/>
        <v>3</v>
      </c>
      <c r="O51" s="28" t="e">
        <f t="shared" si="19"/>
        <v>#DIV/0!</v>
      </c>
      <c r="P51" s="28"/>
      <c r="Q51" s="14" t="e">
        <f t="shared" si="20"/>
        <v>#N/A</v>
      </c>
      <c r="R51" s="14">
        <f t="shared" si="21"/>
        <v>0</v>
      </c>
      <c r="S51" s="30">
        <f t="shared" si="22"/>
        <v>0</v>
      </c>
    </row>
    <row r="52" spans="1:19" ht="15.75" hidden="1">
      <c r="A52" s="5">
        <f t="shared" si="16"/>
        <v>0</v>
      </c>
      <c r="B52" s="5">
        <f t="shared" si="17"/>
        <v>0</v>
      </c>
      <c r="C52" s="4" t="e">
        <f>VLOOKUP(B52,BPM!$A$2:$C$500,2,0)</f>
        <v>#N/A</v>
      </c>
      <c r="D52" s="4" t="e">
        <f>VLOOKUP(B52,BPM!$A$2:$C$500,3,0)</f>
        <v>#N/A</v>
      </c>
      <c r="E52" s="1"/>
      <c r="G52" s="6"/>
      <c r="H52" s="7"/>
      <c r="I52" s="8"/>
      <c r="J52" s="8"/>
      <c r="K52" s="16"/>
      <c r="L52" s="16"/>
      <c r="M52" s="16"/>
      <c r="N52" s="28">
        <f t="shared" si="18"/>
        <v>3</v>
      </c>
      <c r="O52" s="28" t="e">
        <f t="shared" si="19"/>
        <v>#DIV/0!</v>
      </c>
      <c r="P52" s="28"/>
      <c r="Q52" s="14" t="e">
        <f t="shared" si="20"/>
        <v>#N/A</v>
      </c>
      <c r="R52" s="14">
        <f t="shared" si="21"/>
        <v>0</v>
      </c>
      <c r="S52" s="30">
        <f t="shared" si="22"/>
        <v>0</v>
      </c>
    </row>
    <row r="53" spans="1:19" ht="15.75" hidden="1">
      <c r="A53" s="5">
        <f t="shared" si="16"/>
        <v>0</v>
      </c>
      <c r="B53" s="5">
        <f t="shared" si="17"/>
        <v>0</v>
      </c>
      <c r="C53" s="4" t="e">
        <f>VLOOKUP(B53,BPM!$A$2:$C$500,2,0)</f>
        <v>#N/A</v>
      </c>
      <c r="D53" s="4" t="e">
        <f>VLOOKUP(B53,BPM!$A$2:$C$500,3,0)</f>
        <v>#N/A</v>
      </c>
      <c r="E53" s="1"/>
      <c r="G53" s="6"/>
      <c r="H53" s="7"/>
      <c r="I53" s="8"/>
      <c r="J53" s="8"/>
      <c r="K53" s="16"/>
      <c r="L53" s="16"/>
      <c r="M53" s="16"/>
      <c r="N53" s="28">
        <f t="shared" si="18"/>
        <v>3</v>
      </c>
      <c r="O53" s="28" t="e">
        <f t="shared" si="19"/>
        <v>#DIV/0!</v>
      </c>
      <c r="P53" s="28"/>
      <c r="Q53" s="14" t="e">
        <f t="shared" si="20"/>
        <v>#N/A</v>
      </c>
      <c r="R53" s="14">
        <f t="shared" si="21"/>
        <v>0</v>
      </c>
      <c r="S53" s="30">
        <f t="shared" si="22"/>
        <v>0</v>
      </c>
    </row>
    <row r="54" spans="1:19" ht="15.75" hidden="1">
      <c r="A54" s="5">
        <f t="shared" si="16"/>
        <v>0</v>
      </c>
      <c r="B54" s="5">
        <f t="shared" si="17"/>
        <v>0</v>
      </c>
      <c r="C54" s="4" t="e">
        <f>VLOOKUP(B54,BPM!$A$2:$C$500,2,0)</f>
        <v>#N/A</v>
      </c>
      <c r="D54" s="4" t="e">
        <f>VLOOKUP(B54,BPM!$A$2:$C$500,3,0)</f>
        <v>#N/A</v>
      </c>
      <c r="E54" s="1"/>
      <c r="G54" s="6"/>
      <c r="H54" s="7"/>
      <c r="I54" s="8"/>
      <c r="J54" s="8"/>
      <c r="K54" s="16"/>
      <c r="L54" s="16"/>
      <c r="M54" s="16"/>
      <c r="N54" s="28">
        <f t="shared" si="18"/>
        <v>3</v>
      </c>
      <c r="O54" s="28" t="e">
        <f t="shared" si="19"/>
        <v>#DIV/0!</v>
      </c>
      <c r="P54" s="28"/>
      <c r="Q54" s="14" t="e">
        <f t="shared" si="20"/>
        <v>#N/A</v>
      </c>
      <c r="R54" s="14">
        <f t="shared" si="21"/>
        <v>0</v>
      </c>
      <c r="S54" s="30">
        <f t="shared" si="22"/>
        <v>0</v>
      </c>
    </row>
    <row r="55" spans="1:19" ht="15.75" hidden="1">
      <c r="A55" s="5">
        <f t="shared" si="16"/>
        <v>0</v>
      </c>
      <c r="B55" s="5">
        <f t="shared" si="17"/>
        <v>0</v>
      </c>
      <c r="C55" s="4" t="e">
        <f>VLOOKUP(B55,BPM!$A$2:$C$500,2,0)</f>
        <v>#N/A</v>
      </c>
      <c r="D55" s="4" t="e">
        <f>VLOOKUP(B55,BPM!$A$2:$C$500,3,0)</f>
        <v>#N/A</v>
      </c>
      <c r="E55" s="1"/>
      <c r="G55" s="6"/>
      <c r="H55" s="7"/>
      <c r="I55" s="8"/>
      <c r="J55" s="8"/>
      <c r="K55" s="16"/>
      <c r="L55" s="16"/>
      <c r="M55" s="16"/>
      <c r="N55" s="28">
        <f t="shared" si="18"/>
        <v>3</v>
      </c>
      <c r="O55" s="28" t="e">
        <f t="shared" si="19"/>
        <v>#DIV/0!</v>
      </c>
      <c r="P55" s="28"/>
      <c r="Q55" s="14" t="e">
        <f t="shared" si="20"/>
        <v>#N/A</v>
      </c>
      <c r="R55" s="14">
        <f t="shared" si="21"/>
        <v>0</v>
      </c>
      <c r="S55" s="30">
        <f t="shared" si="22"/>
        <v>0</v>
      </c>
    </row>
    <row r="56" spans="1:19" ht="15.75" hidden="1">
      <c r="A56" s="5">
        <f t="shared" si="16"/>
        <v>0</v>
      </c>
      <c r="B56" s="5">
        <f t="shared" si="17"/>
        <v>0</v>
      </c>
      <c r="C56" s="4" t="e">
        <f>VLOOKUP(B56,BPM!$A$2:$C$500,2,0)</f>
        <v>#N/A</v>
      </c>
      <c r="D56" s="4" t="e">
        <f>VLOOKUP(B56,BPM!$A$2:$C$500,3,0)</f>
        <v>#N/A</v>
      </c>
      <c r="E56" s="1"/>
      <c r="G56" s="6"/>
      <c r="H56" s="7"/>
      <c r="I56" s="8"/>
      <c r="J56" s="8"/>
      <c r="K56" s="16"/>
      <c r="L56" s="16"/>
      <c r="M56" s="16"/>
      <c r="N56" s="28">
        <f t="shared" si="18"/>
        <v>3</v>
      </c>
      <c r="O56" s="28" t="e">
        <f t="shared" si="19"/>
        <v>#DIV/0!</v>
      </c>
      <c r="P56" s="28"/>
      <c r="Q56" s="14" t="e">
        <f t="shared" si="20"/>
        <v>#N/A</v>
      </c>
      <c r="R56" s="14">
        <f t="shared" si="21"/>
        <v>0</v>
      </c>
      <c r="S56" s="30">
        <f t="shared" si="22"/>
        <v>0</v>
      </c>
    </row>
    <row r="57" spans="1:19" ht="15.75" hidden="1">
      <c r="A57" s="5">
        <f t="shared" si="16"/>
        <v>0</v>
      </c>
      <c r="B57" s="5">
        <f t="shared" si="17"/>
        <v>0</v>
      </c>
      <c r="C57" s="4" t="e">
        <f>VLOOKUP(B57,BPM!$A$2:$C$500,2,0)</f>
        <v>#N/A</v>
      </c>
      <c r="D57" s="4" t="e">
        <f>VLOOKUP(B57,BPM!$A$2:$C$500,3,0)</f>
        <v>#N/A</v>
      </c>
      <c r="E57" s="1"/>
      <c r="G57" s="6"/>
      <c r="H57" s="7"/>
      <c r="I57" s="8"/>
      <c r="J57" s="8"/>
      <c r="K57" s="16"/>
      <c r="L57" s="16"/>
      <c r="M57" s="16"/>
      <c r="N57" s="28">
        <f t="shared" si="18"/>
        <v>3</v>
      </c>
      <c r="O57" s="28" t="e">
        <f t="shared" si="19"/>
        <v>#DIV/0!</v>
      </c>
      <c r="P57" s="28"/>
      <c r="Q57" s="14" t="e">
        <f t="shared" si="20"/>
        <v>#N/A</v>
      </c>
      <c r="R57" s="14">
        <f t="shared" si="21"/>
        <v>0</v>
      </c>
      <c r="S57" s="30">
        <f t="shared" si="22"/>
        <v>0</v>
      </c>
    </row>
    <row r="58" spans="3:19" s="5" customFormat="1" ht="15.75">
      <c r="C58" s="4"/>
      <c r="D58" s="4"/>
      <c r="G58" s="17"/>
      <c r="H58" s="9"/>
      <c r="I58" s="10"/>
      <c r="J58" s="10"/>
      <c r="K58" s="9"/>
      <c r="L58" s="9"/>
      <c r="M58" s="9"/>
      <c r="N58" s="9"/>
      <c r="O58" s="9"/>
      <c r="P58" s="9"/>
      <c r="Q58" s="9"/>
      <c r="R58" s="9"/>
      <c r="S58" s="23"/>
    </row>
    <row r="59" spans="3:19" s="5" customFormat="1" ht="21">
      <c r="C59" s="4"/>
      <c r="D59" s="4"/>
      <c r="G59" s="17"/>
      <c r="H59" s="9"/>
      <c r="I59" s="13" t="s">
        <v>41</v>
      </c>
      <c r="J59" s="10"/>
      <c r="K59" s="9"/>
      <c r="L59" s="9"/>
      <c r="M59" s="9"/>
      <c r="N59" s="9"/>
      <c r="O59" s="9"/>
      <c r="P59" s="9"/>
      <c r="Q59" s="9"/>
      <c r="R59" s="9"/>
      <c r="S59" s="23"/>
    </row>
    <row r="60" spans="2:19" ht="15.75">
      <c r="B60" s="5" t="s">
        <v>4</v>
      </c>
      <c r="C60" s="4" t="s">
        <v>5</v>
      </c>
      <c r="D60" s="4" t="s">
        <v>6</v>
      </c>
      <c r="E60" t="s">
        <v>18</v>
      </c>
      <c r="G60" s="6" t="s">
        <v>9</v>
      </c>
      <c r="H60" s="14" t="s">
        <v>10</v>
      </c>
      <c r="I60" s="15" t="s">
        <v>11</v>
      </c>
      <c r="J60" s="15" t="s">
        <v>12</v>
      </c>
      <c r="K60" s="14" t="s">
        <v>13</v>
      </c>
      <c r="L60" s="14" t="s">
        <v>14</v>
      </c>
      <c r="M60" s="14" t="s">
        <v>16</v>
      </c>
      <c r="N60" s="14" t="s">
        <v>19</v>
      </c>
      <c r="O60" s="14" t="s">
        <v>20</v>
      </c>
      <c r="P60" s="14"/>
      <c r="Q60" s="14" t="s">
        <v>21</v>
      </c>
      <c r="R60" s="14" t="s">
        <v>28</v>
      </c>
      <c r="S60" s="25" t="s">
        <v>27</v>
      </c>
    </row>
    <row r="61" spans="1:19" ht="15.75">
      <c r="A61" s="5">
        <f>S61</f>
        <v>27.270334298499606</v>
      </c>
      <c r="B61" s="5">
        <f>H61</f>
        <v>527</v>
      </c>
      <c r="C61" s="4">
        <f>VLOOKUP(B61,BPM!$A$2:$C$500,2,0)</f>
        <v>64</v>
      </c>
      <c r="D61" s="4">
        <f>VLOOKUP(B61,BPM!$A$2:$C$500,3,0)</f>
        <v>52</v>
      </c>
      <c r="E61" s="1"/>
      <c r="G61" s="6" t="s">
        <v>177</v>
      </c>
      <c r="H61" s="8">
        <v>527</v>
      </c>
      <c r="I61" s="8" t="s">
        <v>132</v>
      </c>
      <c r="J61" s="8" t="s">
        <v>176</v>
      </c>
      <c r="K61" s="16">
        <v>0.4236111111111111</v>
      </c>
      <c r="L61" s="16">
        <v>0.5146527777777777</v>
      </c>
      <c r="M61" s="16">
        <v>0.5285763888888889</v>
      </c>
      <c r="N61" s="28">
        <f>IF((HOUR(M61)*60+MINUTE(M61))-(HOUR(L61)*60+MINUTE(L61))&lt;3,3,(HOUR(M61)*60+MINUTE(M61))-(HOUR(L61)*60+MINUTE(L61)))</f>
        <v>20</v>
      </c>
      <c r="O61" s="28">
        <f>$C$2*60/((HOUR(L61)*60+MINUTE(L61))-(HOUR(K61)*60+MINUTE(K61)))</f>
        <v>11.908396946564885</v>
      </c>
      <c r="P61" s="28"/>
      <c r="Q61" s="14">
        <f>(C61+D61)/2</f>
        <v>58</v>
      </c>
      <c r="R61" s="14">
        <f>IF(((HOUR(L61)*60+MINUTE(L61))-(HOUR(K61)*60+MINUTE(K61)))&lt;INT($C$2*60/$C$3),0,(O61*2-$C$4)*100/(Q61))</f>
        <v>27.270334298499606</v>
      </c>
      <c r="S61" s="30">
        <f>IF(E61="X",0,R61)</f>
        <v>27.270334298499606</v>
      </c>
    </row>
    <row r="62" spans="1:19" ht="15.75">
      <c r="A62" s="5">
        <f>S62</f>
        <v>26.666666666666668</v>
      </c>
      <c r="B62" s="5">
        <f>H62</f>
        <v>526</v>
      </c>
      <c r="C62" s="4">
        <f>VLOOKUP(B62,BPM!$A$2:$C$500,2,0)</f>
        <v>60</v>
      </c>
      <c r="D62" s="4">
        <f>VLOOKUP(B62,BPM!$A$2:$C$500,3,0)</f>
        <v>60</v>
      </c>
      <c r="E62" s="1"/>
      <c r="G62" s="6" t="s">
        <v>178</v>
      </c>
      <c r="H62" s="8">
        <v>526</v>
      </c>
      <c r="I62" s="8" t="s">
        <v>159</v>
      </c>
      <c r="J62" s="8" t="s">
        <v>175</v>
      </c>
      <c r="K62" s="16">
        <v>0.4305555555555556</v>
      </c>
      <c r="L62" s="16">
        <v>0.5209027777777778</v>
      </c>
      <c r="M62" s="16">
        <v>0.5313657407407407</v>
      </c>
      <c r="N62" s="28">
        <f>IF((HOUR(M62)*60+MINUTE(M62))-(HOUR(L62)*60+MINUTE(L62))&lt;3,3,(HOUR(M62)*60+MINUTE(M62))-(HOUR(L62)*60+MINUTE(L62)))</f>
        <v>15</v>
      </c>
      <c r="O62" s="28">
        <f>$C$2*60/((HOUR(L62)*60+MINUTE(L62))-(HOUR(K62)*60+MINUTE(K62)))</f>
        <v>12</v>
      </c>
      <c r="P62" s="28"/>
      <c r="Q62" s="14">
        <f>(C62+D62)/2</f>
        <v>60</v>
      </c>
      <c r="R62" s="14">
        <f>IF(((HOUR(L62)*60+MINUTE(L62))-(HOUR(K62)*60+MINUTE(K62)))&lt;INT($C$2*60/$C$3),0,(O62*2-$C$4)*100/(Q62))</f>
        <v>26.666666666666668</v>
      </c>
      <c r="S62" s="30">
        <f>IF(E62="X",0,R62)</f>
        <v>26.666666666666668</v>
      </c>
    </row>
    <row r="63" spans="1:19" ht="15.75">
      <c r="A63" s="5">
        <f>S63</f>
        <v>23.196881091617936</v>
      </c>
      <c r="B63" s="5">
        <f>H63</f>
        <v>520</v>
      </c>
      <c r="C63" s="4">
        <f>VLOOKUP(B63,BPM!$A$2:$C$500,2,0)</f>
        <v>52</v>
      </c>
      <c r="D63" s="4">
        <f>VLOOKUP(B63,BPM!$A$2:$C$500,3,0)</f>
        <v>56</v>
      </c>
      <c r="E63" s="1"/>
      <c r="G63" s="6" t="s">
        <v>179</v>
      </c>
      <c r="H63" s="8">
        <v>520</v>
      </c>
      <c r="I63" s="8" t="s">
        <v>173</v>
      </c>
      <c r="J63" s="8" t="s">
        <v>174</v>
      </c>
      <c r="K63" s="16">
        <v>0.4375</v>
      </c>
      <c r="L63" s="16">
        <v>0.5436111111111112</v>
      </c>
      <c r="M63" s="16">
        <v>0.5536805555555556</v>
      </c>
      <c r="N63" s="28">
        <f>IF((HOUR(M63)*60+MINUTE(M63))-(HOUR(L63)*60+MINUTE(L63))&lt;3,3,(HOUR(M63)*60+MINUTE(M63))-(HOUR(L63)*60+MINUTE(L63)))</f>
        <v>15</v>
      </c>
      <c r="O63" s="28">
        <f>$C$2*60/((HOUR(L63)*60+MINUTE(L63))-(HOUR(K63)*60+MINUTE(K63)))</f>
        <v>10.263157894736842</v>
      </c>
      <c r="P63" s="28"/>
      <c r="Q63" s="14">
        <f>(C63+D63)/2</f>
        <v>54</v>
      </c>
      <c r="R63" s="14">
        <f>IF(((HOUR(L63)*60+MINUTE(L63))-(HOUR(K63)*60+MINUTE(K63)))&lt;INT($C$2*60/$C$3),0,(O63*2-$C$4)*100/(Q63))</f>
        <v>23.196881091617936</v>
      </c>
      <c r="S63" s="30">
        <f>IF(E63="X",0,R63)</f>
        <v>23.196881091617936</v>
      </c>
    </row>
    <row r="64" spans="1:19" ht="15.75" hidden="1">
      <c r="A64" s="5">
        <f aca="true" t="shared" si="23" ref="A64:A71">S64</f>
        <v>0</v>
      </c>
      <c r="B64" s="5">
        <f aca="true" t="shared" si="24" ref="B64:B71">H64</f>
        <v>0</v>
      </c>
      <c r="C64" s="4" t="e">
        <f>VLOOKUP(B64,BPM!$A$2:$C$500,2,0)</f>
        <v>#N/A</v>
      </c>
      <c r="D64" s="4" t="e">
        <f>VLOOKUP(B64,BPM!$A$2:$C$500,3,0)</f>
        <v>#N/A</v>
      </c>
      <c r="E64" s="1"/>
      <c r="G64" s="6"/>
      <c r="H64" s="7"/>
      <c r="I64" s="8"/>
      <c r="J64" s="8"/>
      <c r="K64" s="16"/>
      <c r="L64" s="16"/>
      <c r="M64" s="16"/>
      <c r="N64" s="28">
        <f aca="true" t="shared" si="25" ref="N64:N71">IF((HOUR(M64)*60+MINUTE(M64))-(HOUR(L64)*60+MINUTE(L64))&lt;3,3,(HOUR(M64)*60+MINUTE(M64))-(HOUR(L64)*60+MINUTE(L64)))</f>
        <v>3</v>
      </c>
      <c r="O64" s="28" t="e">
        <f aca="true" t="shared" si="26" ref="O64:O71">$C$2*60/((HOUR(L64)*60+MINUTE(L64))-(HOUR(K64)*60+MINUTE(K64)))</f>
        <v>#DIV/0!</v>
      </c>
      <c r="P64" s="28"/>
      <c r="Q64" s="14" t="e">
        <f aca="true" t="shared" si="27" ref="Q64:Q71">(C64+D64)/2</f>
        <v>#N/A</v>
      </c>
      <c r="R64" s="14">
        <f aca="true" t="shared" si="28" ref="R64:R71">IF(((HOUR(L64)*60+MINUTE(L64))-(HOUR(K64)*60+MINUTE(K64)))&lt;INT($C$2*60/$C$3),0,(O64*2-$C$4)*100/(Q64))</f>
        <v>0</v>
      </c>
      <c r="S64" s="30">
        <f aca="true" t="shared" si="29" ref="S64:S71">IF(E64="X",0,R64)</f>
        <v>0</v>
      </c>
    </row>
    <row r="65" spans="1:19" ht="15.75" hidden="1">
      <c r="A65" s="5">
        <f t="shared" si="23"/>
        <v>0</v>
      </c>
      <c r="B65" s="5">
        <f t="shared" si="24"/>
        <v>0</v>
      </c>
      <c r="C65" s="4" t="e">
        <f>VLOOKUP(B65,BPM!$A$2:$C$500,2,0)</f>
        <v>#N/A</v>
      </c>
      <c r="D65" s="4" t="e">
        <f>VLOOKUP(B65,BPM!$A$2:$C$500,3,0)</f>
        <v>#N/A</v>
      </c>
      <c r="E65" s="1"/>
      <c r="G65" s="6"/>
      <c r="H65" s="7"/>
      <c r="I65" s="8"/>
      <c r="J65" s="8"/>
      <c r="K65" s="16"/>
      <c r="L65" s="16"/>
      <c r="M65" s="16"/>
      <c r="N65" s="28">
        <f t="shared" si="25"/>
        <v>3</v>
      </c>
      <c r="O65" s="28" t="e">
        <f t="shared" si="26"/>
        <v>#DIV/0!</v>
      </c>
      <c r="P65" s="28"/>
      <c r="Q65" s="14" t="e">
        <f t="shared" si="27"/>
        <v>#N/A</v>
      </c>
      <c r="R65" s="14">
        <f t="shared" si="28"/>
        <v>0</v>
      </c>
      <c r="S65" s="30">
        <f t="shared" si="29"/>
        <v>0</v>
      </c>
    </row>
    <row r="66" spans="1:19" ht="15.75" hidden="1">
      <c r="A66" s="5">
        <f t="shared" si="23"/>
        <v>0</v>
      </c>
      <c r="B66" s="5">
        <f t="shared" si="24"/>
        <v>0</v>
      </c>
      <c r="C66" s="4" t="e">
        <f>VLOOKUP(B66,BPM!$A$2:$C$500,2,0)</f>
        <v>#N/A</v>
      </c>
      <c r="D66" s="4" t="e">
        <f>VLOOKUP(B66,BPM!$A$2:$C$500,3,0)</f>
        <v>#N/A</v>
      </c>
      <c r="E66" s="1"/>
      <c r="G66" s="6"/>
      <c r="H66" s="7"/>
      <c r="I66" s="8"/>
      <c r="J66" s="8"/>
      <c r="K66" s="16"/>
      <c r="L66" s="16"/>
      <c r="M66" s="16"/>
      <c r="N66" s="28">
        <f t="shared" si="25"/>
        <v>3</v>
      </c>
      <c r="O66" s="28" t="e">
        <f t="shared" si="26"/>
        <v>#DIV/0!</v>
      </c>
      <c r="P66" s="28"/>
      <c r="Q66" s="14" t="e">
        <f t="shared" si="27"/>
        <v>#N/A</v>
      </c>
      <c r="R66" s="14">
        <f t="shared" si="28"/>
        <v>0</v>
      </c>
      <c r="S66" s="30">
        <f t="shared" si="29"/>
        <v>0</v>
      </c>
    </row>
    <row r="67" spans="1:19" ht="15.75" hidden="1">
      <c r="A67" s="5">
        <f t="shared" si="23"/>
        <v>0</v>
      </c>
      <c r="B67" s="5">
        <f t="shared" si="24"/>
        <v>0</v>
      </c>
      <c r="C67" s="4" t="e">
        <f>VLOOKUP(B67,BPM!$A$2:$C$500,2,0)</f>
        <v>#N/A</v>
      </c>
      <c r="D67" s="4" t="e">
        <f>VLOOKUP(B67,BPM!$A$2:$C$500,3,0)</f>
        <v>#N/A</v>
      </c>
      <c r="E67" s="1"/>
      <c r="G67" s="6"/>
      <c r="H67" s="7"/>
      <c r="I67" s="8"/>
      <c r="J67" s="8"/>
      <c r="K67" s="16"/>
      <c r="L67" s="16"/>
      <c r="M67" s="16"/>
      <c r="N67" s="28">
        <f t="shared" si="25"/>
        <v>3</v>
      </c>
      <c r="O67" s="28" t="e">
        <f t="shared" si="26"/>
        <v>#DIV/0!</v>
      </c>
      <c r="P67" s="28"/>
      <c r="Q67" s="14" t="e">
        <f t="shared" si="27"/>
        <v>#N/A</v>
      </c>
      <c r="R67" s="14">
        <f t="shared" si="28"/>
        <v>0</v>
      </c>
      <c r="S67" s="30">
        <f t="shared" si="29"/>
        <v>0</v>
      </c>
    </row>
    <row r="68" spans="1:19" ht="15.75" hidden="1">
      <c r="A68" s="5">
        <f t="shared" si="23"/>
        <v>0</v>
      </c>
      <c r="B68" s="5">
        <f t="shared" si="24"/>
        <v>0</v>
      </c>
      <c r="C68" s="4" t="e">
        <f>VLOOKUP(B68,BPM!$A$2:$C$500,2,0)</f>
        <v>#N/A</v>
      </c>
      <c r="D68" s="4" t="e">
        <f>VLOOKUP(B68,BPM!$A$2:$C$500,3,0)</f>
        <v>#N/A</v>
      </c>
      <c r="E68" s="1"/>
      <c r="G68" s="6"/>
      <c r="H68" s="7"/>
      <c r="I68" s="8"/>
      <c r="J68" s="8"/>
      <c r="K68" s="16"/>
      <c r="L68" s="16"/>
      <c r="M68" s="16"/>
      <c r="N68" s="28">
        <f t="shared" si="25"/>
        <v>3</v>
      </c>
      <c r="O68" s="28" t="e">
        <f t="shared" si="26"/>
        <v>#DIV/0!</v>
      </c>
      <c r="P68" s="28"/>
      <c r="Q68" s="14" t="e">
        <f t="shared" si="27"/>
        <v>#N/A</v>
      </c>
      <c r="R68" s="14">
        <f t="shared" si="28"/>
        <v>0</v>
      </c>
      <c r="S68" s="30">
        <f t="shared" si="29"/>
        <v>0</v>
      </c>
    </row>
    <row r="69" spans="1:19" ht="15.75" hidden="1">
      <c r="A69" s="5">
        <f t="shared" si="23"/>
        <v>0</v>
      </c>
      <c r="B69" s="5">
        <f t="shared" si="24"/>
        <v>0</v>
      </c>
      <c r="C69" s="4" t="e">
        <f>VLOOKUP(B69,BPM!$A$2:$C$500,2,0)</f>
        <v>#N/A</v>
      </c>
      <c r="D69" s="4" t="e">
        <f>VLOOKUP(B69,BPM!$A$2:$C$500,3,0)</f>
        <v>#N/A</v>
      </c>
      <c r="E69" s="1"/>
      <c r="G69" s="6"/>
      <c r="H69" s="7"/>
      <c r="I69" s="8"/>
      <c r="J69" s="8"/>
      <c r="K69" s="16"/>
      <c r="L69" s="16"/>
      <c r="M69" s="16"/>
      <c r="N69" s="28">
        <f t="shared" si="25"/>
        <v>3</v>
      </c>
      <c r="O69" s="28" t="e">
        <f t="shared" si="26"/>
        <v>#DIV/0!</v>
      </c>
      <c r="P69" s="28"/>
      <c r="Q69" s="14" t="e">
        <f t="shared" si="27"/>
        <v>#N/A</v>
      </c>
      <c r="R69" s="14">
        <f t="shared" si="28"/>
        <v>0</v>
      </c>
      <c r="S69" s="30">
        <f t="shared" si="29"/>
        <v>0</v>
      </c>
    </row>
    <row r="70" spans="1:19" ht="15.75" hidden="1">
      <c r="A70" s="5">
        <f t="shared" si="23"/>
        <v>0</v>
      </c>
      <c r="B70" s="5">
        <f t="shared" si="24"/>
        <v>0</v>
      </c>
      <c r="C70" s="4" t="e">
        <f>VLOOKUP(B70,BPM!$A$2:$C$500,2,0)</f>
        <v>#N/A</v>
      </c>
      <c r="D70" s="4" t="e">
        <f>VLOOKUP(B70,BPM!$A$2:$C$500,3,0)</f>
        <v>#N/A</v>
      </c>
      <c r="E70" s="1"/>
      <c r="G70" s="6"/>
      <c r="H70" s="7"/>
      <c r="I70" s="8"/>
      <c r="J70" s="8"/>
      <c r="K70" s="16"/>
      <c r="L70" s="16"/>
      <c r="M70" s="16"/>
      <c r="N70" s="28">
        <f t="shared" si="25"/>
        <v>3</v>
      </c>
      <c r="O70" s="28" t="e">
        <f t="shared" si="26"/>
        <v>#DIV/0!</v>
      </c>
      <c r="P70" s="28"/>
      <c r="Q70" s="14" t="e">
        <f t="shared" si="27"/>
        <v>#N/A</v>
      </c>
      <c r="R70" s="14">
        <f t="shared" si="28"/>
        <v>0</v>
      </c>
      <c r="S70" s="30">
        <f t="shared" si="29"/>
        <v>0</v>
      </c>
    </row>
    <row r="71" spans="1:19" ht="15.75" hidden="1">
      <c r="A71" s="5">
        <f t="shared" si="23"/>
        <v>0</v>
      </c>
      <c r="B71" s="5">
        <f t="shared" si="24"/>
        <v>0</v>
      </c>
      <c r="C71" s="4" t="e">
        <f>VLOOKUP(B71,BPM!$A$2:$C$500,2,0)</f>
        <v>#N/A</v>
      </c>
      <c r="D71" s="4" t="e">
        <f>VLOOKUP(B71,BPM!$A$2:$C$500,3,0)</f>
        <v>#N/A</v>
      </c>
      <c r="E71" s="1"/>
      <c r="G71" s="6"/>
      <c r="H71" s="7"/>
      <c r="I71" s="8"/>
      <c r="J71" s="8"/>
      <c r="K71" s="16"/>
      <c r="L71" s="16"/>
      <c r="M71" s="16"/>
      <c r="N71" s="28">
        <f t="shared" si="25"/>
        <v>3</v>
      </c>
      <c r="O71" s="28" t="e">
        <f t="shared" si="26"/>
        <v>#DIV/0!</v>
      </c>
      <c r="P71" s="28"/>
      <c r="Q71" s="14" t="e">
        <f t="shared" si="27"/>
        <v>#N/A</v>
      </c>
      <c r="R71" s="14">
        <f t="shared" si="28"/>
        <v>0</v>
      </c>
      <c r="S71" s="30">
        <f t="shared" si="29"/>
        <v>0</v>
      </c>
    </row>
    <row r="72" spans="3:19" s="5" customFormat="1" ht="15.75">
      <c r="C72" s="4"/>
      <c r="D72" s="4"/>
      <c r="G72" s="17"/>
      <c r="H72" s="9"/>
      <c r="I72" s="10"/>
      <c r="J72" s="10"/>
      <c r="K72" s="9"/>
      <c r="L72" s="9"/>
      <c r="M72" s="9"/>
      <c r="N72" s="9"/>
      <c r="O72" s="9"/>
      <c r="P72" s="9"/>
      <c r="Q72" s="9"/>
      <c r="R72" s="9"/>
      <c r="S72" s="23"/>
    </row>
    <row r="73" spans="3:19" s="5" customFormat="1" ht="15.75">
      <c r="C73" s="4"/>
      <c r="D73" s="4"/>
      <c r="G73" s="17"/>
      <c r="H73" s="9"/>
      <c r="I73" s="10"/>
      <c r="J73" s="10"/>
      <c r="K73" s="9"/>
      <c r="L73" s="9"/>
      <c r="M73" s="9"/>
      <c r="N73" s="9"/>
      <c r="O73" s="9"/>
      <c r="P73" s="9"/>
      <c r="Q73" s="9"/>
      <c r="R73" s="9"/>
      <c r="S73" s="23"/>
    </row>
    <row r="74" spans="3:19" s="5" customFormat="1" ht="21" hidden="1">
      <c r="C74" s="4"/>
      <c r="D74" s="4"/>
      <c r="G74" s="17"/>
      <c r="H74" s="9"/>
      <c r="I74" s="13" t="s">
        <v>42</v>
      </c>
      <c r="J74" s="10"/>
      <c r="K74" s="9"/>
      <c r="L74" s="9"/>
      <c r="M74" s="9"/>
      <c r="N74" s="9"/>
      <c r="O74" s="9"/>
      <c r="P74" s="9"/>
      <c r="Q74" s="9"/>
      <c r="R74" s="9"/>
      <c r="S74" s="23"/>
    </row>
    <row r="75" spans="2:19" ht="15.75" hidden="1">
      <c r="B75" s="5" t="s">
        <v>4</v>
      </c>
      <c r="C75" s="4" t="s">
        <v>5</v>
      </c>
      <c r="D75" s="4" t="s">
        <v>6</v>
      </c>
      <c r="E75" t="s">
        <v>18</v>
      </c>
      <c r="G75" s="6" t="s">
        <v>9</v>
      </c>
      <c r="H75" s="14" t="s">
        <v>10</v>
      </c>
      <c r="I75" s="15" t="s">
        <v>11</v>
      </c>
      <c r="J75" s="15" t="s">
        <v>12</v>
      </c>
      <c r="K75" s="14" t="s">
        <v>13</v>
      </c>
      <c r="L75" s="14" t="s">
        <v>14</v>
      </c>
      <c r="M75" s="14" t="s">
        <v>16</v>
      </c>
      <c r="N75" s="14" t="s">
        <v>19</v>
      </c>
      <c r="O75" s="14" t="s">
        <v>20</v>
      </c>
      <c r="P75" s="14"/>
      <c r="Q75" s="14" t="s">
        <v>21</v>
      </c>
      <c r="R75" s="14" t="s">
        <v>28</v>
      </c>
      <c r="S75" s="25" t="s">
        <v>27</v>
      </c>
    </row>
    <row r="76" spans="1:19" ht="15.75" hidden="1">
      <c r="A76" s="5">
        <f aca="true" t="shared" si="30" ref="A76:A91">S76</f>
        <v>0</v>
      </c>
      <c r="B76" s="5">
        <f aca="true" t="shared" si="31" ref="B76:B91">H76</f>
        <v>0</v>
      </c>
      <c r="C76" s="4" t="e">
        <f>VLOOKUP(B76,BPM!$A$2:$C$500,2,0)</f>
        <v>#N/A</v>
      </c>
      <c r="D76" s="4" t="e">
        <f>VLOOKUP(B76,BPM!$A$2:$C$500,3,0)</f>
        <v>#N/A</v>
      </c>
      <c r="E76" s="1"/>
      <c r="G76" s="6"/>
      <c r="H76" s="7"/>
      <c r="I76" s="8"/>
      <c r="J76" s="8"/>
      <c r="K76" s="16"/>
      <c r="L76" s="16"/>
      <c r="M76" s="16"/>
      <c r="N76" s="28">
        <f aca="true" t="shared" si="32" ref="N76:N91">IF((HOUR(M76)*60+MINUTE(M76))-(HOUR(L76)*60+MINUTE(L76))&lt;3,3,(HOUR(M76)*60+MINUTE(M76))-(HOUR(L76)*60+MINUTE(L76)))</f>
        <v>3</v>
      </c>
      <c r="O76" s="28" t="e">
        <f aca="true" t="shared" si="33" ref="O76:O91">$C$2*60/((HOUR(L76)*60+MINUTE(L76))-(HOUR(K76)*60+MINUTE(K76)))</f>
        <v>#DIV/0!</v>
      </c>
      <c r="P76" s="28"/>
      <c r="Q76" s="14" t="e">
        <f aca="true" t="shared" si="34" ref="Q76:Q91">(C76+D76)/2</f>
        <v>#N/A</v>
      </c>
      <c r="R76" s="14">
        <f aca="true" t="shared" si="35" ref="R76:R91">IF(((HOUR(L76)*60+MINUTE(L76))-(HOUR(K76)*60+MINUTE(K76)))&lt;INT($C$2*60/$C$3),0,(O76*2-$C$4)*100/(Q76))</f>
        <v>0</v>
      </c>
      <c r="S76" s="30">
        <f aca="true" t="shared" si="36" ref="S76:S91">IF(E76="X",0,R76)</f>
        <v>0</v>
      </c>
    </row>
    <row r="77" spans="1:19" ht="15.75" hidden="1">
      <c r="A77" s="5">
        <f t="shared" si="30"/>
        <v>0</v>
      </c>
      <c r="B77" s="5">
        <f t="shared" si="31"/>
        <v>0</v>
      </c>
      <c r="C77" s="4" t="e">
        <f>VLOOKUP(B77,BPM!$A$2:$C$500,2,0)</f>
        <v>#N/A</v>
      </c>
      <c r="D77" s="4" t="e">
        <f>VLOOKUP(B77,BPM!$A$2:$C$500,3,0)</f>
        <v>#N/A</v>
      </c>
      <c r="E77" s="1"/>
      <c r="G77" s="6"/>
      <c r="H77" s="7"/>
      <c r="I77" s="8"/>
      <c r="J77" s="8"/>
      <c r="K77" s="16"/>
      <c r="L77" s="16"/>
      <c r="M77" s="16"/>
      <c r="N77" s="28">
        <f t="shared" si="32"/>
        <v>3</v>
      </c>
      <c r="O77" s="28" t="e">
        <f t="shared" si="33"/>
        <v>#DIV/0!</v>
      </c>
      <c r="P77" s="28"/>
      <c r="Q77" s="14" t="e">
        <f t="shared" si="34"/>
        <v>#N/A</v>
      </c>
      <c r="R77" s="14">
        <f t="shared" si="35"/>
        <v>0</v>
      </c>
      <c r="S77" s="30">
        <f t="shared" si="36"/>
        <v>0</v>
      </c>
    </row>
    <row r="78" spans="1:19" ht="15.75" hidden="1">
      <c r="A78" s="5">
        <f t="shared" si="30"/>
        <v>0</v>
      </c>
      <c r="B78" s="5">
        <f t="shared" si="31"/>
        <v>0</v>
      </c>
      <c r="C78" s="4" t="e">
        <f>VLOOKUP(B78,BPM!$A$2:$C$500,2,0)</f>
        <v>#N/A</v>
      </c>
      <c r="D78" s="4" t="e">
        <f>VLOOKUP(B78,BPM!$A$2:$C$500,3,0)</f>
        <v>#N/A</v>
      </c>
      <c r="E78" s="1"/>
      <c r="G78" s="6"/>
      <c r="H78" s="7"/>
      <c r="I78" s="8"/>
      <c r="J78" s="8"/>
      <c r="K78" s="16"/>
      <c r="L78" s="16"/>
      <c r="M78" s="16"/>
      <c r="N78" s="28">
        <f t="shared" si="32"/>
        <v>3</v>
      </c>
      <c r="O78" s="28" t="e">
        <f t="shared" si="33"/>
        <v>#DIV/0!</v>
      </c>
      <c r="P78" s="28"/>
      <c r="Q78" s="14" t="e">
        <f t="shared" si="34"/>
        <v>#N/A</v>
      </c>
      <c r="R78" s="14">
        <f t="shared" si="35"/>
        <v>0</v>
      </c>
      <c r="S78" s="30">
        <f t="shared" si="36"/>
        <v>0</v>
      </c>
    </row>
    <row r="79" spans="1:19" ht="15.75" hidden="1">
      <c r="A79" s="5">
        <f t="shared" si="30"/>
        <v>0</v>
      </c>
      <c r="B79" s="5">
        <f t="shared" si="31"/>
        <v>0</v>
      </c>
      <c r="C79" s="4" t="e">
        <f>VLOOKUP(B79,BPM!$A$2:$C$500,2,0)</f>
        <v>#N/A</v>
      </c>
      <c r="D79" s="4" t="e">
        <f>VLOOKUP(B79,BPM!$A$2:$C$500,3,0)</f>
        <v>#N/A</v>
      </c>
      <c r="E79" s="1"/>
      <c r="G79" s="6"/>
      <c r="H79" s="7"/>
      <c r="I79" s="8"/>
      <c r="J79" s="8"/>
      <c r="K79" s="16"/>
      <c r="L79" s="16"/>
      <c r="M79" s="16"/>
      <c r="N79" s="28">
        <f t="shared" si="32"/>
        <v>3</v>
      </c>
      <c r="O79" s="28" t="e">
        <f t="shared" si="33"/>
        <v>#DIV/0!</v>
      </c>
      <c r="P79" s="28"/>
      <c r="Q79" s="14" t="e">
        <f t="shared" si="34"/>
        <v>#N/A</v>
      </c>
      <c r="R79" s="14">
        <f t="shared" si="35"/>
        <v>0</v>
      </c>
      <c r="S79" s="30">
        <f t="shared" si="36"/>
        <v>0</v>
      </c>
    </row>
    <row r="80" spans="1:19" ht="15.75" hidden="1">
      <c r="A80" s="5">
        <f t="shared" si="30"/>
        <v>0</v>
      </c>
      <c r="B80" s="5">
        <f t="shared" si="31"/>
        <v>0</v>
      </c>
      <c r="C80" s="4" t="e">
        <f>VLOOKUP(B80,BPM!$A$2:$C$500,2,0)</f>
        <v>#N/A</v>
      </c>
      <c r="D80" s="4" t="e">
        <f>VLOOKUP(B80,BPM!$A$2:$C$500,3,0)</f>
        <v>#N/A</v>
      </c>
      <c r="E80" s="1"/>
      <c r="G80" s="6"/>
      <c r="H80" s="7"/>
      <c r="I80" s="8"/>
      <c r="J80" s="8"/>
      <c r="K80" s="16"/>
      <c r="L80" s="16"/>
      <c r="M80" s="16"/>
      <c r="N80" s="28">
        <f t="shared" si="32"/>
        <v>3</v>
      </c>
      <c r="O80" s="28" t="e">
        <f t="shared" si="33"/>
        <v>#DIV/0!</v>
      </c>
      <c r="P80" s="28"/>
      <c r="Q80" s="14" t="e">
        <f t="shared" si="34"/>
        <v>#N/A</v>
      </c>
      <c r="R80" s="14">
        <f t="shared" si="35"/>
        <v>0</v>
      </c>
      <c r="S80" s="30">
        <f t="shared" si="36"/>
        <v>0</v>
      </c>
    </row>
    <row r="81" spans="1:19" ht="15.75" hidden="1">
      <c r="A81" s="5">
        <f t="shared" si="30"/>
        <v>0</v>
      </c>
      <c r="B81" s="5">
        <f t="shared" si="31"/>
        <v>0</v>
      </c>
      <c r="C81" s="4" t="e">
        <f>VLOOKUP(B81,BPM!$A$2:$C$500,2,0)</f>
        <v>#N/A</v>
      </c>
      <c r="D81" s="4" t="e">
        <f>VLOOKUP(B81,BPM!$A$2:$C$500,3,0)</f>
        <v>#N/A</v>
      </c>
      <c r="E81" s="1"/>
      <c r="G81" s="6"/>
      <c r="H81" s="7"/>
      <c r="I81" s="8"/>
      <c r="J81" s="8"/>
      <c r="K81" s="16"/>
      <c r="L81" s="16"/>
      <c r="M81" s="16"/>
      <c r="N81" s="28">
        <f t="shared" si="32"/>
        <v>3</v>
      </c>
      <c r="O81" s="28" t="e">
        <f t="shared" si="33"/>
        <v>#DIV/0!</v>
      </c>
      <c r="P81" s="28"/>
      <c r="Q81" s="14" t="e">
        <f t="shared" si="34"/>
        <v>#N/A</v>
      </c>
      <c r="R81" s="14">
        <f t="shared" si="35"/>
        <v>0</v>
      </c>
      <c r="S81" s="30">
        <f t="shared" si="36"/>
        <v>0</v>
      </c>
    </row>
    <row r="82" spans="1:19" ht="15.75" hidden="1">
      <c r="A82" s="5">
        <f t="shared" si="30"/>
        <v>0</v>
      </c>
      <c r="B82" s="5">
        <f t="shared" si="31"/>
        <v>0</v>
      </c>
      <c r="C82" s="4" t="e">
        <f>VLOOKUP(B82,BPM!$A$2:$C$500,2,0)</f>
        <v>#N/A</v>
      </c>
      <c r="D82" s="4" t="e">
        <f>VLOOKUP(B82,BPM!$A$2:$C$500,3,0)</f>
        <v>#N/A</v>
      </c>
      <c r="E82" s="1"/>
      <c r="G82" s="6"/>
      <c r="H82" s="8"/>
      <c r="I82" s="8"/>
      <c r="J82" s="8"/>
      <c r="K82" s="16"/>
      <c r="L82" s="16"/>
      <c r="M82" s="16"/>
      <c r="N82" s="28">
        <f t="shared" si="32"/>
        <v>3</v>
      </c>
      <c r="O82" s="28" t="e">
        <f t="shared" si="33"/>
        <v>#DIV/0!</v>
      </c>
      <c r="P82" s="28"/>
      <c r="Q82" s="14" t="e">
        <f t="shared" si="34"/>
        <v>#N/A</v>
      </c>
      <c r="R82" s="14">
        <f t="shared" si="35"/>
        <v>0</v>
      </c>
      <c r="S82" s="30">
        <f t="shared" si="36"/>
        <v>0</v>
      </c>
    </row>
    <row r="83" spans="1:19" ht="15.75" hidden="1">
      <c r="A83" s="5">
        <f t="shared" si="30"/>
        <v>0</v>
      </c>
      <c r="B83" s="5">
        <f t="shared" si="31"/>
        <v>0</v>
      </c>
      <c r="C83" s="4" t="e">
        <f>VLOOKUP(B83,BPM!$A$2:$C$500,2,0)</f>
        <v>#N/A</v>
      </c>
      <c r="D83" s="4" t="e">
        <f>VLOOKUP(B83,BPM!$A$2:$C$500,3,0)</f>
        <v>#N/A</v>
      </c>
      <c r="E83" s="1"/>
      <c r="G83" s="6"/>
      <c r="H83" s="7"/>
      <c r="I83" s="8"/>
      <c r="J83" s="8"/>
      <c r="K83" s="16"/>
      <c r="L83" s="16"/>
      <c r="M83" s="16"/>
      <c r="N83" s="28">
        <f t="shared" si="32"/>
        <v>3</v>
      </c>
      <c r="O83" s="28" t="e">
        <f t="shared" si="33"/>
        <v>#DIV/0!</v>
      </c>
      <c r="P83" s="28"/>
      <c r="Q83" s="14" t="e">
        <f t="shared" si="34"/>
        <v>#N/A</v>
      </c>
      <c r="R83" s="14">
        <f t="shared" si="35"/>
        <v>0</v>
      </c>
      <c r="S83" s="30">
        <f t="shared" si="36"/>
        <v>0</v>
      </c>
    </row>
    <row r="84" spans="1:19" ht="15.75" hidden="1">
      <c r="A84" s="5">
        <f t="shared" si="30"/>
        <v>0</v>
      </c>
      <c r="B84" s="5">
        <f t="shared" si="31"/>
        <v>0</v>
      </c>
      <c r="C84" s="4" t="e">
        <f>VLOOKUP(B84,BPM!$A$2:$C$500,2,0)</f>
        <v>#N/A</v>
      </c>
      <c r="D84" s="4" t="e">
        <f>VLOOKUP(B84,BPM!$A$2:$C$500,3,0)</f>
        <v>#N/A</v>
      </c>
      <c r="E84" s="1"/>
      <c r="G84" s="6"/>
      <c r="H84" s="8"/>
      <c r="I84" s="8"/>
      <c r="J84" s="8"/>
      <c r="K84" s="16"/>
      <c r="L84" s="16"/>
      <c r="M84" s="16"/>
      <c r="N84" s="28">
        <f t="shared" si="32"/>
        <v>3</v>
      </c>
      <c r="O84" s="28" t="e">
        <f t="shared" si="33"/>
        <v>#DIV/0!</v>
      </c>
      <c r="P84" s="28"/>
      <c r="Q84" s="14" t="e">
        <f t="shared" si="34"/>
        <v>#N/A</v>
      </c>
      <c r="R84" s="14">
        <f t="shared" si="35"/>
        <v>0</v>
      </c>
      <c r="S84" s="30">
        <f t="shared" si="36"/>
        <v>0</v>
      </c>
    </row>
    <row r="85" spans="1:19" ht="15.75" hidden="1">
      <c r="A85" s="5">
        <f t="shared" si="30"/>
        <v>0</v>
      </c>
      <c r="B85" s="5">
        <f t="shared" si="31"/>
        <v>0</v>
      </c>
      <c r="C85" s="4" t="e">
        <f>VLOOKUP(B85,BPM!$A$2:$C$500,2,0)</f>
        <v>#N/A</v>
      </c>
      <c r="D85" s="4" t="e">
        <f>VLOOKUP(B85,BPM!$A$2:$C$500,3,0)</f>
        <v>#N/A</v>
      </c>
      <c r="E85" s="1"/>
      <c r="G85" s="6"/>
      <c r="H85" s="7"/>
      <c r="I85" s="8"/>
      <c r="J85" s="8"/>
      <c r="K85" s="16"/>
      <c r="L85" s="16"/>
      <c r="M85" s="16"/>
      <c r="N85" s="28">
        <f t="shared" si="32"/>
        <v>3</v>
      </c>
      <c r="O85" s="28" t="e">
        <f t="shared" si="33"/>
        <v>#DIV/0!</v>
      </c>
      <c r="P85" s="28"/>
      <c r="Q85" s="14" t="e">
        <f t="shared" si="34"/>
        <v>#N/A</v>
      </c>
      <c r="R85" s="14">
        <f t="shared" si="35"/>
        <v>0</v>
      </c>
      <c r="S85" s="30">
        <f t="shared" si="36"/>
        <v>0</v>
      </c>
    </row>
    <row r="86" spans="1:19" ht="15.75" hidden="1">
      <c r="A86" s="5">
        <f t="shared" si="30"/>
        <v>0</v>
      </c>
      <c r="B86" s="5">
        <f t="shared" si="31"/>
        <v>0</v>
      </c>
      <c r="C86" s="4" t="e">
        <f>VLOOKUP(B86,BPM!$A$2:$C$500,2,0)</f>
        <v>#N/A</v>
      </c>
      <c r="D86" s="4" t="e">
        <f>VLOOKUP(B86,BPM!$A$2:$C$500,3,0)</f>
        <v>#N/A</v>
      </c>
      <c r="E86" s="1"/>
      <c r="G86" s="6"/>
      <c r="H86" s="8"/>
      <c r="I86" s="8"/>
      <c r="J86" s="8"/>
      <c r="K86" s="16"/>
      <c r="L86" s="16"/>
      <c r="M86" s="16"/>
      <c r="N86" s="28">
        <f t="shared" si="32"/>
        <v>3</v>
      </c>
      <c r="O86" s="28" t="e">
        <f t="shared" si="33"/>
        <v>#DIV/0!</v>
      </c>
      <c r="P86" s="28"/>
      <c r="Q86" s="14" t="e">
        <f t="shared" si="34"/>
        <v>#N/A</v>
      </c>
      <c r="R86" s="14">
        <f t="shared" si="35"/>
        <v>0</v>
      </c>
      <c r="S86" s="30">
        <f t="shared" si="36"/>
        <v>0</v>
      </c>
    </row>
    <row r="87" spans="1:19" ht="15.75" hidden="1">
      <c r="A87" s="5">
        <f t="shared" si="30"/>
        <v>0</v>
      </c>
      <c r="B87" s="5">
        <f t="shared" si="31"/>
        <v>0</v>
      </c>
      <c r="C87" s="4" t="e">
        <f>VLOOKUP(B87,BPM!$A$2:$C$500,2,0)</f>
        <v>#N/A</v>
      </c>
      <c r="D87" s="4" t="e">
        <f>VLOOKUP(B87,BPM!$A$2:$C$500,3,0)</f>
        <v>#N/A</v>
      </c>
      <c r="E87" s="1"/>
      <c r="G87" s="6"/>
      <c r="H87" s="7"/>
      <c r="I87" s="8"/>
      <c r="J87" s="8"/>
      <c r="K87" s="16"/>
      <c r="L87" s="16"/>
      <c r="M87" s="16"/>
      <c r="N87" s="28">
        <f t="shared" si="32"/>
        <v>3</v>
      </c>
      <c r="O87" s="28" t="e">
        <f t="shared" si="33"/>
        <v>#DIV/0!</v>
      </c>
      <c r="P87" s="28"/>
      <c r="Q87" s="14" t="e">
        <f t="shared" si="34"/>
        <v>#N/A</v>
      </c>
      <c r="R87" s="14">
        <f t="shared" si="35"/>
        <v>0</v>
      </c>
      <c r="S87" s="30">
        <f t="shared" si="36"/>
        <v>0</v>
      </c>
    </row>
    <row r="88" spans="1:19" ht="15.75" hidden="1">
      <c r="A88" s="5">
        <f t="shared" si="30"/>
        <v>0</v>
      </c>
      <c r="B88" s="5">
        <f t="shared" si="31"/>
        <v>0</v>
      </c>
      <c r="C88" s="4" t="e">
        <f>VLOOKUP(B88,BPM!$A$2:$C$500,2,0)</f>
        <v>#N/A</v>
      </c>
      <c r="D88" s="4" t="e">
        <f>VLOOKUP(B88,BPM!$A$2:$C$500,3,0)</f>
        <v>#N/A</v>
      </c>
      <c r="E88" s="1"/>
      <c r="G88" s="6"/>
      <c r="H88" s="7"/>
      <c r="I88" s="8"/>
      <c r="J88" s="8"/>
      <c r="K88" s="16"/>
      <c r="L88" s="16"/>
      <c r="M88" s="16"/>
      <c r="N88" s="28">
        <f t="shared" si="32"/>
        <v>3</v>
      </c>
      <c r="O88" s="28" t="e">
        <f t="shared" si="33"/>
        <v>#DIV/0!</v>
      </c>
      <c r="P88" s="28"/>
      <c r="Q88" s="14" t="e">
        <f t="shared" si="34"/>
        <v>#N/A</v>
      </c>
      <c r="R88" s="14">
        <f t="shared" si="35"/>
        <v>0</v>
      </c>
      <c r="S88" s="30">
        <f t="shared" si="36"/>
        <v>0</v>
      </c>
    </row>
    <row r="89" spans="1:19" ht="15.75" hidden="1">
      <c r="A89" s="5">
        <f t="shared" si="30"/>
        <v>0</v>
      </c>
      <c r="B89" s="5">
        <f t="shared" si="31"/>
        <v>0</v>
      </c>
      <c r="C89" s="4" t="e">
        <f>VLOOKUP(B89,BPM!$A$2:$C$500,2,0)</f>
        <v>#N/A</v>
      </c>
      <c r="D89" s="4" t="e">
        <f>VLOOKUP(B89,BPM!$A$2:$C$500,3,0)</f>
        <v>#N/A</v>
      </c>
      <c r="E89" s="1"/>
      <c r="G89" s="6"/>
      <c r="H89" s="7"/>
      <c r="I89" s="8"/>
      <c r="J89" s="8"/>
      <c r="K89" s="16"/>
      <c r="L89" s="16"/>
      <c r="M89" s="16"/>
      <c r="N89" s="28">
        <f t="shared" si="32"/>
        <v>3</v>
      </c>
      <c r="O89" s="28" t="e">
        <f t="shared" si="33"/>
        <v>#DIV/0!</v>
      </c>
      <c r="P89" s="28"/>
      <c r="Q89" s="14" t="e">
        <f t="shared" si="34"/>
        <v>#N/A</v>
      </c>
      <c r="R89" s="14">
        <f t="shared" si="35"/>
        <v>0</v>
      </c>
      <c r="S89" s="30">
        <f t="shared" si="36"/>
        <v>0</v>
      </c>
    </row>
    <row r="90" spans="1:19" ht="15.75" hidden="1">
      <c r="A90" s="5">
        <f t="shared" si="30"/>
        <v>0</v>
      </c>
      <c r="B90" s="5">
        <f t="shared" si="31"/>
        <v>0</v>
      </c>
      <c r="C90" s="4" t="e">
        <f>VLOOKUP(B90,BPM!$A$2:$C$500,2,0)</f>
        <v>#N/A</v>
      </c>
      <c r="D90" s="4" t="e">
        <f>VLOOKUP(B90,BPM!$A$2:$C$500,3,0)</f>
        <v>#N/A</v>
      </c>
      <c r="E90" s="1"/>
      <c r="G90" s="6"/>
      <c r="H90" s="7"/>
      <c r="I90" s="8"/>
      <c r="J90" s="8"/>
      <c r="K90" s="16"/>
      <c r="L90" s="16"/>
      <c r="M90" s="16"/>
      <c r="N90" s="28">
        <f t="shared" si="32"/>
        <v>3</v>
      </c>
      <c r="O90" s="28" t="e">
        <f t="shared" si="33"/>
        <v>#DIV/0!</v>
      </c>
      <c r="P90" s="28"/>
      <c r="Q90" s="14" t="e">
        <f t="shared" si="34"/>
        <v>#N/A</v>
      </c>
      <c r="R90" s="14">
        <f t="shared" si="35"/>
        <v>0</v>
      </c>
      <c r="S90" s="30">
        <f t="shared" si="36"/>
        <v>0</v>
      </c>
    </row>
    <row r="91" spans="1:19" ht="15.75" hidden="1">
      <c r="A91" s="5">
        <f t="shared" si="30"/>
        <v>0</v>
      </c>
      <c r="B91" s="5">
        <f t="shared" si="31"/>
        <v>0</v>
      </c>
      <c r="C91" s="4" t="e">
        <f>VLOOKUP(B91,BPM!$A$2:$C$500,2,0)</f>
        <v>#N/A</v>
      </c>
      <c r="D91" s="4" t="e">
        <f>VLOOKUP(B91,BPM!$A$2:$C$500,3,0)</f>
        <v>#N/A</v>
      </c>
      <c r="E91" s="1"/>
      <c r="G91" s="6"/>
      <c r="H91" s="7"/>
      <c r="I91" s="8"/>
      <c r="J91" s="8"/>
      <c r="K91" s="16"/>
      <c r="L91" s="16"/>
      <c r="M91" s="16"/>
      <c r="N91" s="28">
        <f t="shared" si="32"/>
        <v>3</v>
      </c>
      <c r="O91" s="28" t="e">
        <f t="shared" si="33"/>
        <v>#DIV/0!</v>
      </c>
      <c r="P91" s="28"/>
      <c r="Q91" s="14" t="e">
        <f t="shared" si="34"/>
        <v>#N/A</v>
      </c>
      <c r="R91" s="14">
        <f t="shared" si="35"/>
        <v>0</v>
      </c>
      <c r="S91" s="30">
        <f t="shared" si="36"/>
        <v>0</v>
      </c>
    </row>
    <row r="92" spans="3:19" s="5" customFormat="1" ht="15" hidden="1">
      <c r="C92" s="4"/>
      <c r="D92" s="4"/>
      <c r="G92" s="9"/>
      <c r="H92" s="9"/>
      <c r="I92" s="10"/>
      <c r="J92" s="10"/>
      <c r="K92" s="9"/>
      <c r="L92" s="9"/>
      <c r="M92" s="9"/>
      <c r="N92" s="9"/>
      <c r="O92" s="9"/>
      <c r="P92" s="9"/>
      <c r="Q92" s="9"/>
      <c r="R92" s="9"/>
      <c r="S92" s="23"/>
    </row>
    <row r="93" spans="3:19" s="5" customFormat="1" ht="15" hidden="1">
      <c r="C93" s="4"/>
      <c r="D93" s="4"/>
      <c r="G93" s="9"/>
      <c r="H93" s="9"/>
      <c r="I93" s="10"/>
      <c r="J93" s="10"/>
      <c r="K93" s="9"/>
      <c r="L93" s="9"/>
      <c r="M93" s="9"/>
      <c r="N93" s="9"/>
      <c r="O93" s="9"/>
      <c r="P93" s="9"/>
      <c r="Q93" s="9"/>
      <c r="R93" s="9"/>
      <c r="S93" s="23"/>
    </row>
    <row r="94" spans="3:19" s="5" customFormat="1" ht="15" hidden="1">
      <c r="C94" s="4"/>
      <c r="D94" s="4"/>
      <c r="G94" s="9"/>
      <c r="H94" s="9"/>
      <c r="I94" s="10"/>
      <c r="J94" s="10"/>
      <c r="K94" s="9"/>
      <c r="L94" s="9"/>
      <c r="M94" s="9"/>
      <c r="N94" s="9"/>
      <c r="O94" s="9"/>
      <c r="P94" s="9"/>
      <c r="Q94" s="9"/>
      <c r="R94" s="9"/>
      <c r="S94" s="23"/>
    </row>
    <row r="95" spans="3:19" s="5" customFormat="1" ht="15" hidden="1">
      <c r="C95" s="4"/>
      <c r="D95" s="4"/>
      <c r="G95" s="9"/>
      <c r="H95" s="9"/>
      <c r="I95" s="10"/>
      <c r="J95" s="10"/>
      <c r="K95" s="9"/>
      <c r="L95" s="9"/>
      <c r="M95" s="9"/>
      <c r="N95" s="9"/>
      <c r="O95" s="9"/>
      <c r="P95" s="9"/>
      <c r="Q95" s="9"/>
      <c r="R95" s="9"/>
      <c r="S95" s="23"/>
    </row>
    <row r="96" spans="3:19" s="5" customFormat="1" ht="15" hidden="1">
      <c r="C96" s="4"/>
      <c r="D96" s="4"/>
      <c r="G96" s="9"/>
      <c r="H96" s="9"/>
      <c r="I96" s="10"/>
      <c r="J96" s="10"/>
      <c r="K96" s="9"/>
      <c r="L96" s="9"/>
      <c r="M96" s="9"/>
      <c r="N96" s="9"/>
      <c r="O96" s="9"/>
      <c r="P96" s="9"/>
      <c r="Q96" s="9"/>
      <c r="R96" s="9"/>
      <c r="S96" s="23"/>
    </row>
    <row r="97" spans="3:19" s="5" customFormat="1" ht="15" hidden="1">
      <c r="C97" s="4"/>
      <c r="D97" s="4"/>
      <c r="G97" s="9"/>
      <c r="H97" s="9"/>
      <c r="I97" s="10"/>
      <c r="J97" s="10"/>
      <c r="K97" s="9"/>
      <c r="L97" s="9"/>
      <c r="M97" s="9"/>
      <c r="N97" s="9"/>
      <c r="O97" s="9"/>
      <c r="P97" s="9"/>
      <c r="Q97" s="9"/>
      <c r="R97" s="9"/>
      <c r="S97" s="23"/>
    </row>
    <row r="98" spans="3:19" s="5" customFormat="1" ht="15" hidden="1">
      <c r="C98" s="4"/>
      <c r="D98" s="4"/>
      <c r="G98" s="9"/>
      <c r="H98" s="9"/>
      <c r="I98" s="10"/>
      <c r="J98" s="10"/>
      <c r="K98" s="9"/>
      <c r="L98" s="9"/>
      <c r="M98" s="9"/>
      <c r="N98" s="9"/>
      <c r="O98" s="9"/>
      <c r="P98" s="9"/>
      <c r="Q98" s="9"/>
      <c r="R98" s="9"/>
      <c r="S98" s="23"/>
    </row>
    <row r="99" spans="3:19" s="5" customFormat="1" ht="15">
      <c r="C99" s="4"/>
      <c r="D99" s="4"/>
      <c r="G99" s="9"/>
      <c r="H99" s="9"/>
      <c r="I99" s="10"/>
      <c r="J99" s="10"/>
      <c r="K99" s="9"/>
      <c r="L99" s="9"/>
      <c r="M99" s="9"/>
      <c r="N99" s="9"/>
      <c r="O99" s="9"/>
      <c r="P99" s="9"/>
      <c r="Q99" s="9"/>
      <c r="R99" s="9"/>
      <c r="S99" s="23"/>
    </row>
    <row r="100" spans="3:19" s="5" customFormat="1" ht="15">
      <c r="C100" s="4"/>
      <c r="D100" s="4"/>
      <c r="G100" s="9"/>
      <c r="H100" s="9"/>
      <c r="I100" s="10"/>
      <c r="J100" s="10"/>
      <c r="K100" s="9"/>
      <c r="L100" s="9"/>
      <c r="M100" s="9"/>
      <c r="N100" s="9"/>
      <c r="O100" s="9"/>
      <c r="P100" s="9"/>
      <c r="Q100" s="9"/>
      <c r="R100" s="9"/>
      <c r="S100" s="23"/>
    </row>
    <row r="101" spans="3:19" s="5" customFormat="1" ht="15">
      <c r="C101" s="4"/>
      <c r="D101" s="4"/>
      <c r="G101" s="9"/>
      <c r="H101" s="9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23"/>
    </row>
    <row r="102" spans="3:19" s="5" customFormat="1" ht="15">
      <c r="C102" s="4"/>
      <c r="D102" s="4"/>
      <c r="G102" s="9"/>
      <c r="H102" s="9"/>
      <c r="I102" s="10"/>
      <c r="J102" s="10"/>
      <c r="K102" s="9"/>
      <c r="L102" s="9"/>
      <c r="M102" s="9"/>
      <c r="N102" s="9"/>
      <c r="O102" s="9"/>
      <c r="P102" s="9"/>
      <c r="Q102" s="9"/>
      <c r="R102" s="9"/>
      <c r="S102" s="23"/>
    </row>
    <row r="103" spans="3:19" s="5" customFormat="1" ht="15">
      <c r="C103" s="4"/>
      <c r="D103" s="4"/>
      <c r="G103" s="9"/>
      <c r="H103" s="9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23"/>
    </row>
    <row r="104" spans="3:19" s="5" customFormat="1" ht="15">
      <c r="C104" s="4"/>
      <c r="D104" s="4"/>
      <c r="G104" s="9"/>
      <c r="H104" s="9"/>
      <c r="I104" s="10"/>
      <c r="J104" s="10"/>
      <c r="K104" s="9"/>
      <c r="L104" s="9"/>
      <c r="M104" s="9"/>
      <c r="N104" s="9"/>
      <c r="O104" s="9"/>
      <c r="P104" s="9"/>
      <c r="Q104" s="9"/>
      <c r="R104" s="9"/>
      <c r="S104" s="23"/>
    </row>
    <row r="105" spans="3:19" s="5" customFormat="1" ht="15">
      <c r="C105" s="4"/>
      <c r="D105" s="4"/>
      <c r="G105" s="9"/>
      <c r="H105" s="9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23"/>
    </row>
    <row r="106" spans="3:19" s="5" customFormat="1" ht="15">
      <c r="C106" s="4"/>
      <c r="D106" s="4"/>
      <c r="G106" s="9"/>
      <c r="H106" s="9"/>
      <c r="I106" s="10"/>
      <c r="J106" s="10"/>
      <c r="K106" s="9"/>
      <c r="L106" s="9"/>
      <c r="M106" s="9"/>
      <c r="N106" s="9"/>
      <c r="O106" s="9"/>
      <c r="P106" s="9"/>
      <c r="Q106" s="9"/>
      <c r="R106" s="9"/>
      <c r="S106" s="23"/>
    </row>
    <row r="107" spans="3:19" s="5" customFormat="1" ht="15">
      <c r="C107" s="4"/>
      <c r="D107" s="4"/>
      <c r="G107" s="9"/>
      <c r="H107" s="9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23"/>
    </row>
    <row r="108" spans="3:19" s="5" customFormat="1" ht="15">
      <c r="C108" s="4"/>
      <c r="D108" s="4"/>
      <c r="G108" s="9"/>
      <c r="H108" s="9"/>
      <c r="I108" s="10"/>
      <c r="J108" s="10"/>
      <c r="K108" s="9"/>
      <c r="L108" s="9"/>
      <c r="M108" s="9"/>
      <c r="N108" s="9"/>
      <c r="O108" s="9"/>
      <c r="P108" s="9"/>
      <c r="Q108" s="9"/>
      <c r="R108" s="9"/>
      <c r="S108" s="23"/>
    </row>
    <row r="109" spans="3:19" s="5" customFormat="1" ht="15">
      <c r="C109" s="4"/>
      <c r="D109" s="4"/>
      <c r="G109" s="9"/>
      <c r="H109" s="9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23"/>
    </row>
    <row r="110" spans="3:19" s="5" customFormat="1" ht="15">
      <c r="C110" s="4"/>
      <c r="D110" s="4"/>
      <c r="G110" s="9"/>
      <c r="H110" s="9"/>
      <c r="I110" s="10"/>
      <c r="J110" s="10"/>
      <c r="K110" s="9"/>
      <c r="L110" s="9"/>
      <c r="M110" s="9"/>
      <c r="N110" s="9"/>
      <c r="O110" s="9"/>
      <c r="P110" s="9"/>
      <c r="Q110" s="9"/>
      <c r="R110" s="9"/>
      <c r="S110" s="23"/>
    </row>
    <row r="111" spans="3:19" s="5" customFormat="1" ht="15">
      <c r="C111" s="4"/>
      <c r="D111" s="4"/>
      <c r="G111" s="9"/>
      <c r="H111" s="9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23"/>
    </row>
    <row r="112" spans="3:19" s="5" customFormat="1" ht="15">
      <c r="C112" s="4"/>
      <c r="D112" s="4"/>
      <c r="G112" s="9"/>
      <c r="H112" s="9"/>
      <c r="I112" s="10"/>
      <c r="J112" s="10"/>
      <c r="K112" s="9"/>
      <c r="L112" s="9"/>
      <c r="M112" s="9"/>
      <c r="N112" s="9"/>
      <c r="O112" s="9"/>
      <c r="P112" s="9"/>
      <c r="Q112" s="9"/>
      <c r="R112" s="9"/>
      <c r="S112" s="23"/>
    </row>
    <row r="113" spans="3:19" s="5" customFormat="1" ht="15">
      <c r="C113" s="4"/>
      <c r="D113" s="4"/>
      <c r="G113" s="9"/>
      <c r="H113" s="9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23"/>
    </row>
    <row r="114" spans="3:19" s="5" customFormat="1" ht="15">
      <c r="C114" s="4"/>
      <c r="D114" s="4"/>
      <c r="G114" s="9"/>
      <c r="H114" s="9"/>
      <c r="I114" s="10"/>
      <c r="J114" s="10"/>
      <c r="K114" s="9"/>
      <c r="L114" s="9"/>
      <c r="M114" s="9"/>
      <c r="N114" s="9"/>
      <c r="O114" s="9"/>
      <c r="P114" s="9"/>
      <c r="Q114" s="9"/>
      <c r="R114" s="9"/>
      <c r="S114" s="23"/>
    </row>
    <row r="115" spans="3:19" s="5" customFormat="1" ht="15">
      <c r="C115" s="4"/>
      <c r="D115" s="4"/>
      <c r="G115" s="9"/>
      <c r="H115" s="9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23"/>
    </row>
    <row r="116" spans="3:19" s="5" customFormat="1" ht="15">
      <c r="C116" s="4"/>
      <c r="D116" s="4"/>
      <c r="G116" s="9"/>
      <c r="H116" s="9"/>
      <c r="I116" s="10"/>
      <c r="J116" s="10"/>
      <c r="K116" s="9"/>
      <c r="L116" s="9"/>
      <c r="M116" s="9"/>
      <c r="N116" s="9"/>
      <c r="O116" s="9"/>
      <c r="P116" s="9"/>
      <c r="Q116" s="9"/>
      <c r="R116" s="9"/>
      <c r="S116" s="23"/>
    </row>
    <row r="117" spans="3:19" s="5" customFormat="1" ht="15">
      <c r="C117" s="4"/>
      <c r="D117" s="4"/>
      <c r="G117" s="9"/>
      <c r="H117" s="9"/>
      <c r="I117" s="10"/>
      <c r="J117" s="10"/>
      <c r="K117" s="9"/>
      <c r="L117" s="9"/>
      <c r="M117" s="9"/>
      <c r="N117" s="9"/>
      <c r="O117" s="9"/>
      <c r="P117" s="9"/>
      <c r="Q117" s="9"/>
      <c r="R117" s="9"/>
      <c r="S117" s="23"/>
    </row>
    <row r="118" spans="3:19" s="5" customFormat="1" ht="15">
      <c r="C118" s="4"/>
      <c r="D118" s="4"/>
      <c r="G118" s="9"/>
      <c r="H118" s="9"/>
      <c r="I118" s="10"/>
      <c r="J118" s="10"/>
      <c r="K118" s="9"/>
      <c r="L118" s="9"/>
      <c r="M118" s="9"/>
      <c r="N118" s="9"/>
      <c r="O118" s="9"/>
      <c r="P118" s="9"/>
      <c r="Q118" s="9"/>
      <c r="R118" s="9"/>
      <c r="S118" s="23"/>
    </row>
    <row r="119" spans="3:19" s="5" customFormat="1" ht="15">
      <c r="C119" s="4"/>
      <c r="D119" s="4"/>
      <c r="G119" s="9"/>
      <c r="H119" s="9"/>
      <c r="I119" s="10"/>
      <c r="J119" s="10"/>
      <c r="K119" s="9"/>
      <c r="L119" s="9"/>
      <c r="M119" s="9"/>
      <c r="N119" s="9"/>
      <c r="O119" s="9"/>
      <c r="P119" s="9"/>
      <c r="Q119" s="9"/>
      <c r="R119" s="9"/>
      <c r="S119" s="23"/>
    </row>
    <row r="120" spans="3:19" s="5" customFormat="1" ht="15">
      <c r="C120" s="4"/>
      <c r="D120" s="4"/>
      <c r="G120" s="9"/>
      <c r="H120" s="9"/>
      <c r="I120" s="10"/>
      <c r="J120" s="10"/>
      <c r="K120" s="9"/>
      <c r="L120" s="9"/>
      <c r="M120" s="9"/>
      <c r="N120" s="9"/>
      <c r="O120" s="9"/>
      <c r="P120" s="9"/>
      <c r="Q120" s="9"/>
      <c r="R120" s="9"/>
      <c r="S120" s="23"/>
    </row>
    <row r="121" spans="3:19" s="5" customFormat="1" ht="15">
      <c r="C121" s="4"/>
      <c r="D121" s="4"/>
      <c r="G121" s="9"/>
      <c r="H121" s="9"/>
      <c r="I121" s="10"/>
      <c r="J121" s="10"/>
      <c r="K121" s="9"/>
      <c r="L121" s="9"/>
      <c r="M121" s="9"/>
      <c r="N121" s="9"/>
      <c r="O121" s="9"/>
      <c r="P121" s="9"/>
      <c r="Q121" s="9"/>
      <c r="R121" s="9"/>
      <c r="S121" s="23"/>
    </row>
    <row r="122" spans="3:19" s="5" customFormat="1" ht="15">
      <c r="C122" s="4"/>
      <c r="D122" s="4"/>
      <c r="G122" s="9"/>
      <c r="H122" s="9"/>
      <c r="I122" s="10"/>
      <c r="J122" s="10"/>
      <c r="K122" s="9"/>
      <c r="L122" s="9"/>
      <c r="M122" s="9"/>
      <c r="N122" s="9"/>
      <c r="O122" s="9"/>
      <c r="P122" s="9"/>
      <c r="Q122" s="9"/>
      <c r="R122" s="9"/>
      <c r="S122" s="23"/>
    </row>
    <row r="123" spans="3:19" s="5" customFormat="1" ht="15">
      <c r="C123" s="4"/>
      <c r="D123" s="4"/>
      <c r="G123" s="9"/>
      <c r="H123" s="9"/>
      <c r="I123" s="10"/>
      <c r="J123" s="10"/>
      <c r="K123" s="9"/>
      <c r="L123" s="9"/>
      <c r="M123" s="9"/>
      <c r="N123" s="9"/>
      <c r="O123" s="9"/>
      <c r="P123" s="9"/>
      <c r="Q123" s="9"/>
      <c r="R123" s="9"/>
      <c r="S123" s="23"/>
    </row>
    <row r="124" spans="3:19" s="5" customFormat="1" ht="15">
      <c r="C124" s="4"/>
      <c r="D124" s="4"/>
      <c r="G124" s="9"/>
      <c r="H124" s="9"/>
      <c r="I124" s="10"/>
      <c r="J124" s="10"/>
      <c r="K124" s="9"/>
      <c r="L124" s="9"/>
      <c r="M124" s="9"/>
      <c r="N124" s="9"/>
      <c r="O124" s="9"/>
      <c r="P124" s="9"/>
      <c r="Q124" s="9"/>
      <c r="R124" s="9"/>
      <c r="S124" s="23"/>
    </row>
    <row r="125" spans="3:19" s="5" customFormat="1" ht="15">
      <c r="C125" s="4"/>
      <c r="D125" s="4"/>
      <c r="G125" s="9"/>
      <c r="H125" s="9"/>
      <c r="I125" s="10"/>
      <c r="J125" s="10"/>
      <c r="K125" s="9"/>
      <c r="L125" s="9"/>
      <c r="M125" s="9"/>
      <c r="N125" s="9"/>
      <c r="O125" s="9"/>
      <c r="P125" s="9"/>
      <c r="Q125" s="9"/>
      <c r="R125" s="9"/>
      <c r="S125" s="23"/>
    </row>
    <row r="126" spans="3:19" s="5" customFormat="1" ht="15">
      <c r="C126" s="4"/>
      <c r="D126" s="4"/>
      <c r="G126" s="9"/>
      <c r="H126" s="9"/>
      <c r="I126" s="10"/>
      <c r="J126" s="10"/>
      <c r="K126" s="9"/>
      <c r="L126" s="9"/>
      <c r="M126" s="9"/>
      <c r="N126" s="9"/>
      <c r="O126" s="9"/>
      <c r="P126" s="9"/>
      <c r="Q126" s="9"/>
      <c r="R126" s="9"/>
      <c r="S126" s="23"/>
    </row>
    <row r="127" spans="3:19" s="5" customFormat="1" ht="15">
      <c r="C127" s="4"/>
      <c r="D127" s="4"/>
      <c r="G127" s="9"/>
      <c r="H127" s="9"/>
      <c r="I127" s="10"/>
      <c r="J127" s="10"/>
      <c r="K127" s="9"/>
      <c r="L127" s="9"/>
      <c r="M127" s="9"/>
      <c r="N127" s="9"/>
      <c r="O127" s="9"/>
      <c r="P127" s="9"/>
      <c r="Q127" s="9"/>
      <c r="R127" s="9"/>
      <c r="S127" s="23"/>
    </row>
    <row r="128" spans="3:19" s="5" customFormat="1" ht="15">
      <c r="C128" s="4"/>
      <c r="D128" s="4"/>
      <c r="G128" s="9"/>
      <c r="H128" s="9"/>
      <c r="I128" s="10"/>
      <c r="J128" s="10"/>
      <c r="K128" s="9"/>
      <c r="L128" s="9"/>
      <c r="M128" s="9"/>
      <c r="N128" s="9"/>
      <c r="O128" s="9"/>
      <c r="P128" s="9"/>
      <c r="Q128" s="9"/>
      <c r="R128" s="9"/>
      <c r="S128" s="23"/>
    </row>
    <row r="129" spans="3:19" s="5" customFormat="1" ht="15">
      <c r="C129" s="4"/>
      <c r="D129" s="4"/>
      <c r="G129" s="9"/>
      <c r="H129" s="9"/>
      <c r="I129" s="10"/>
      <c r="J129" s="10"/>
      <c r="K129" s="9"/>
      <c r="L129" s="9"/>
      <c r="M129" s="9"/>
      <c r="N129" s="9"/>
      <c r="O129" s="9"/>
      <c r="P129" s="9"/>
      <c r="Q129" s="9"/>
      <c r="R129" s="9"/>
      <c r="S129" s="23"/>
    </row>
    <row r="130" spans="3:19" s="5" customFormat="1" ht="15">
      <c r="C130" s="4"/>
      <c r="D130" s="4"/>
      <c r="G130" s="9"/>
      <c r="H130" s="9"/>
      <c r="I130" s="10"/>
      <c r="J130" s="10"/>
      <c r="K130" s="9"/>
      <c r="L130" s="9"/>
      <c r="M130" s="9"/>
      <c r="N130" s="9"/>
      <c r="O130" s="9"/>
      <c r="P130" s="9"/>
      <c r="Q130" s="9"/>
      <c r="R130" s="9"/>
      <c r="S130" s="23"/>
    </row>
    <row r="131" spans="3:19" s="5" customFormat="1" ht="15">
      <c r="C131" s="4"/>
      <c r="D131" s="4"/>
      <c r="G131" s="9"/>
      <c r="H131" s="9"/>
      <c r="I131" s="10"/>
      <c r="J131" s="10"/>
      <c r="K131" s="9"/>
      <c r="L131" s="9"/>
      <c r="M131" s="9"/>
      <c r="N131" s="9"/>
      <c r="O131" s="9"/>
      <c r="P131" s="9"/>
      <c r="Q131" s="9"/>
      <c r="R131" s="9"/>
      <c r="S131" s="23"/>
    </row>
    <row r="132" spans="3:19" s="5" customFormat="1" ht="15">
      <c r="C132" s="4"/>
      <c r="D132" s="4"/>
      <c r="G132" s="9"/>
      <c r="H132" s="9"/>
      <c r="I132" s="10"/>
      <c r="J132" s="10"/>
      <c r="K132" s="9"/>
      <c r="L132" s="9"/>
      <c r="M132" s="9"/>
      <c r="N132" s="9"/>
      <c r="O132" s="9"/>
      <c r="P132" s="9"/>
      <c r="Q132" s="9"/>
      <c r="R132" s="9"/>
      <c r="S132" s="23"/>
    </row>
    <row r="133" spans="3:19" s="5" customFormat="1" ht="15">
      <c r="C133" s="4"/>
      <c r="D133" s="4"/>
      <c r="G133" s="9"/>
      <c r="H133" s="9"/>
      <c r="I133" s="10"/>
      <c r="J133" s="10"/>
      <c r="K133" s="9"/>
      <c r="L133" s="9"/>
      <c r="M133" s="9"/>
      <c r="N133" s="9"/>
      <c r="O133" s="9"/>
      <c r="P133" s="9"/>
      <c r="Q133" s="9"/>
      <c r="R133" s="9"/>
      <c r="S133" s="23"/>
    </row>
    <row r="134" spans="3:19" s="5" customFormat="1" ht="15">
      <c r="C134" s="4"/>
      <c r="D134" s="4"/>
      <c r="G134" s="9"/>
      <c r="H134" s="9"/>
      <c r="I134" s="10"/>
      <c r="J134" s="10"/>
      <c r="K134" s="9"/>
      <c r="L134" s="9"/>
      <c r="M134" s="9"/>
      <c r="N134" s="9"/>
      <c r="O134" s="9"/>
      <c r="P134" s="9"/>
      <c r="Q134" s="9"/>
      <c r="R134" s="9"/>
      <c r="S134" s="23"/>
    </row>
    <row r="135" spans="3:19" s="5" customFormat="1" ht="15">
      <c r="C135" s="4"/>
      <c r="D135" s="4"/>
      <c r="G135" s="9"/>
      <c r="H135" s="9"/>
      <c r="I135" s="10"/>
      <c r="J135" s="10"/>
      <c r="K135" s="9"/>
      <c r="L135" s="9"/>
      <c r="M135" s="9"/>
      <c r="N135" s="9"/>
      <c r="O135" s="9"/>
      <c r="P135" s="9"/>
      <c r="Q135" s="9"/>
      <c r="R135" s="9"/>
      <c r="S135" s="23"/>
    </row>
    <row r="136" spans="3:19" s="5" customFormat="1" ht="15">
      <c r="C136" s="4"/>
      <c r="D136" s="4"/>
      <c r="G136" s="9"/>
      <c r="H136" s="9"/>
      <c r="I136" s="10"/>
      <c r="J136" s="10"/>
      <c r="K136" s="9"/>
      <c r="L136" s="9"/>
      <c r="M136" s="9"/>
      <c r="N136" s="9"/>
      <c r="O136" s="9"/>
      <c r="P136" s="9"/>
      <c r="Q136" s="9"/>
      <c r="R136" s="9"/>
      <c r="S136" s="23"/>
    </row>
    <row r="137" spans="3:19" s="5" customFormat="1" ht="15">
      <c r="C137" s="4"/>
      <c r="D137" s="4"/>
      <c r="G137" s="9"/>
      <c r="H137" s="9"/>
      <c r="I137" s="10"/>
      <c r="J137" s="10"/>
      <c r="K137" s="9"/>
      <c r="L137" s="9"/>
      <c r="M137" s="9"/>
      <c r="N137" s="9"/>
      <c r="O137" s="9"/>
      <c r="P137" s="9"/>
      <c r="Q137" s="9"/>
      <c r="R137" s="9"/>
      <c r="S137" s="23"/>
    </row>
    <row r="138" spans="3:19" s="5" customFormat="1" ht="15">
      <c r="C138" s="4"/>
      <c r="D138" s="4"/>
      <c r="G138" s="9"/>
      <c r="H138" s="9"/>
      <c r="I138" s="10"/>
      <c r="J138" s="10"/>
      <c r="K138" s="9"/>
      <c r="L138" s="9"/>
      <c r="M138" s="9"/>
      <c r="N138" s="9"/>
      <c r="O138" s="9"/>
      <c r="P138" s="9"/>
      <c r="Q138" s="9"/>
      <c r="R138" s="9"/>
      <c r="S138" s="23"/>
    </row>
    <row r="139" spans="3:19" s="5" customFormat="1" ht="15">
      <c r="C139" s="4"/>
      <c r="D139" s="4"/>
      <c r="G139" s="9"/>
      <c r="H139" s="9"/>
      <c r="I139" s="10"/>
      <c r="J139" s="10"/>
      <c r="K139" s="9"/>
      <c r="L139" s="9"/>
      <c r="M139" s="9"/>
      <c r="N139" s="9"/>
      <c r="O139" s="9"/>
      <c r="P139" s="9"/>
      <c r="Q139" s="9"/>
      <c r="R139" s="9"/>
      <c r="S139" s="23"/>
    </row>
    <row r="140" spans="3:19" s="5" customFormat="1" ht="15">
      <c r="C140" s="4"/>
      <c r="D140" s="4"/>
      <c r="G140" s="9"/>
      <c r="H140" s="9"/>
      <c r="I140" s="10"/>
      <c r="J140" s="10"/>
      <c r="K140" s="9"/>
      <c r="L140" s="9"/>
      <c r="M140" s="9"/>
      <c r="N140" s="9"/>
      <c r="O140" s="9"/>
      <c r="P140" s="9"/>
      <c r="Q140" s="9"/>
      <c r="R140" s="9"/>
      <c r="S140" s="23"/>
    </row>
    <row r="141" spans="3:19" s="5" customFormat="1" ht="15">
      <c r="C141" s="4"/>
      <c r="D141" s="4"/>
      <c r="G141" s="9"/>
      <c r="H141" s="9"/>
      <c r="I141" s="10"/>
      <c r="J141" s="10"/>
      <c r="K141" s="9"/>
      <c r="L141" s="9"/>
      <c r="M141" s="9"/>
      <c r="N141" s="9"/>
      <c r="O141" s="9"/>
      <c r="P141" s="9"/>
      <c r="Q141" s="9"/>
      <c r="R141" s="9"/>
      <c r="S141" s="23"/>
    </row>
    <row r="142" spans="3:19" s="5" customFormat="1" ht="15">
      <c r="C142" s="4"/>
      <c r="D142" s="4"/>
      <c r="G142" s="9"/>
      <c r="H142" s="9"/>
      <c r="I142" s="10"/>
      <c r="J142" s="10"/>
      <c r="K142" s="9"/>
      <c r="L142" s="9"/>
      <c r="M142" s="9"/>
      <c r="N142" s="9"/>
      <c r="O142" s="9"/>
      <c r="P142" s="9"/>
      <c r="Q142" s="9"/>
      <c r="R142" s="9"/>
      <c r="S142" s="23"/>
    </row>
    <row r="143" spans="3:19" s="5" customFormat="1" ht="15">
      <c r="C143" s="4"/>
      <c r="D143" s="4"/>
      <c r="G143" s="9"/>
      <c r="H143" s="9"/>
      <c r="I143" s="10"/>
      <c r="J143" s="10"/>
      <c r="K143" s="9"/>
      <c r="L143" s="9"/>
      <c r="M143" s="9"/>
      <c r="N143" s="9"/>
      <c r="O143" s="9"/>
      <c r="P143" s="9"/>
      <c r="Q143" s="9"/>
      <c r="R143" s="9"/>
      <c r="S143" s="23"/>
    </row>
    <row r="144" spans="3:19" s="5" customFormat="1" ht="15">
      <c r="C144" s="4"/>
      <c r="D144" s="4"/>
      <c r="G144" s="9"/>
      <c r="H144" s="9"/>
      <c r="I144" s="10"/>
      <c r="J144" s="10"/>
      <c r="K144" s="9"/>
      <c r="L144" s="9"/>
      <c r="M144" s="9"/>
      <c r="N144" s="9"/>
      <c r="O144" s="9"/>
      <c r="P144" s="9"/>
      <c r="Q144" s="9"/>
      <c r="R144" s="9"/>
      <c r="S144" s="23"/>
    </row>
    <row r="145" spans="3:19" s="5" customFormat="1" ht="15">
      <c r="C145" s="4"/>
      <c r="D145" s="4"/>
      <c r="G145" s="9"/>
      <c r="H145" s="9"/>
      <c r="I145" s="10"/>
      <c r="J145" s="10"/>
      <c r="K145" s="9"/>
      <c r="L145" s="9"/>
      <c r="M145" s="9"/>
      <c r="N145" s="9"/>
      <c r="O145" s="9"/>
      <c r="P145" s="9"/>
      <c r="Q145" s="9"/>
      <c r="R145" s="9"/>
      <c r="S145" s="23"/>
    </row>
    <row r="146" spans="3:19" s="5" customFormat="1" ht="15">
      <c r="C146" s="4"/>
      <c r="D146" s="4"/>
      <c r="G146" s="9"/>
      <c r="H146" s="9"/>
      <c r="I146" s="10"/>
      <c r="J146" s="10"/>
      <c r="K146" s="9"/>
      <c r="L146" s="9"/>
      <c r="M146" s="9"/>
      <c r="N146" s="9"/>
      <c r="O146" s="9"/>
      <c r="P146" s="9"/>
      <c r="Q146" s="9"/>
      <c r="R146" s="9"/>
      <c r="S146" s="23"/>
    </row>
    <row r="147" spans="3:19" s="5" customFormat="1" ht="15">
      <c r="C147" s="4"/>
      <c r="D147" s="4"/>
      <c r="G147" s="9"/>
      <c r="H147" s="9"/>
      <c r="I147" s="10"/>
      <c r="J147" s="10"/>
      <c r="K147" s="9"/>
      <c r="L147" s="9"/>
      <c r="M147" s="9"/>
      <c r="N147" s="9"/>
      <c r="O147" s="9"/>
      <c r="P147" s="9"/>
      <c r="Q147" s="9"/>
      <c r="R147" s="9"/>
      <c r="S147" s="23"/>
    </row>
    <row r="148" spans="3:19" s="5" customFormat="1" ht="15">
      <c r="C148" s="4"/>
      <c r="D148" s="4"/>
      <c r="G148" s="9"/>
      <c r="H148" s="9"/>
      <c r="I148" s="10"/>
      <c r="J148" s="10"/>
      <c r="K148" s="9"/>
      <c r="L148" s="9"/>
      <c r="M148" s="9"/>
      <c r="N148" s="9"/>
      <c r="O148" s="9"/>
      <c r="P148" s="9"/>
      <c r="Q148" s="9"/>
      <c r="R148" s="9"/>
      <c r="S148" s="23"/>
    </row>
    <row r="149" spans="3:19" s="5" customFormat="1" ht="15">
      <c r="C149" s="4"/>
      <c r="D149" s="4"/>
      <c r="G149" s="9"/>
      <c r="H149" s="9"/>
      <c r="I149" s="10"/>
      <c r="J149" s="10"/>
      <c r="K149" s="9"/>
      <c r="L149" s="9"/>
      <c r="M149" s="9"/>
      <c r="N149" s="9"/>
      <c r="O149" s="9"/>
      <c r="P149" s="9"/>
      <c r="Q149" s="9"/>
      <c r="R149" s="9"/>
      <c r="S149" s="23"/>
    </row>
    <row r="150" spans="3:19" s="5" customFormat="1" ht="15">
      <c r="C150" s="4"/>
      <c r="D150" s="4"/>
      <c r="G150" s="9"/>
      <c r="H150" s="9"/>
      <c r="I150" s="10"/>
      <c r="J150" s="10"/>
      <c r="K150" s="9"/>
      <c r="L150" s="9"/>
      <c r="M150" s="9"/>
      <c r="N150" s="9"/>
      <c r="O150" s="9"/>
      <c r="P150" s="9"/>
      <c r="Q150" s="9"/>
      <c r="R150" s="9"/>
      <c r="S150" s="23"/>
    </row>
    <row r="151" spans="3:19" s="5" customFormat="1" ht="15">
      <c r="C151" s="4"/>
      <c r="D151" s="4"/>
      <c r="G151" s="9"/>
      <c r="H151" s="9"/>
      <c r="I151" s="10"/>
      <c r="J151" s="10"/>
      <c r="K151" s="9"/>
      <c r="L151" s="9"/>
      <c r="M151" s="9"/>
      <c r="N151" s="9"/>
      <c r="O151" s="9"/>
      <c r="P151" s="9"/>
      <c r="Q151" s="9"/>
      <c r="R151" s="9"/>
      <c r="S151" s="23"/>
    </row>
    <row r="152" spans="3:19" s="5" customFormat="1" ht="15">
      <c r="C152" s="4"/>
      <c r="D152" s="4"/>
      <c r="G152" s="9"/>
      <c r="H152" s="9"/>
      <c r="I152" s="10"/>
      <c r="J152" s="10"/>
      <c r="K152" s="9"/>
      <c r="L152" s="9"/>
      <c r="M152" s="9"/>
      <c r="N152" s="9"/>
      <c r="O152" s="9"/>
      <c r="P152" s="9"/>
      <c r="Q152" s="9"/>
      <c r="R152" s="9"/>
      <c r="S152" s="23"/>
    </row>
    <row r="153" spans="3:19" s="5" customFormat="1" ht="15">
      <c r="C153" s="4"/>
      <c r="D153" s="4"/>
      <c r="G153" s="9"/>
      <c r="H153" s="9"/>
      <c r="I153" s="10"/>
      <c r="J153" s="10"/>
      <c r="K153" s="9"/>
      <c r="L153" s="9"/>
      <c r="M153" s="9"/>
      <c r="N153" s="9"/>
      <c r="O153" s="9"/>
      <c r="P153" s="9"/>
      <c r="Q153" s="9"/>
      <c r="R153" s="9"/>
      <c r="S153" s="23"/>
    </row>
    <row r="154" spans="3:19" s="5" customFormat="1" ht="15">
      <c r="C154" s="4"/>
      <c r="D154" s="4"/>
      <c r="G154" s="9"/>
      <c r="H154" s="9"/>
      <c r="I154" s="10"/>
      <c r="J154" s="10"/>
      <c r="K154" s="9"/>
      <c r="L154" s="9"/>
      <c r="M154" s="9"/>
      <c r="N154" s="9"/>
      <c r="O154" s="9"/>
      <c r="P154" s="9"/>
      <c r="Q154" s="9"/>
      <c r="R154" s="9"/>
      <c r="S154" s="23"/>
    </row>
    <row r="155" spans="3:19" s="5" customFormat="1" ht="15">
      <c r="C155" s="4"/>
      <c r="D155" s="4"/>
      <c r="G155" s="9"/>
      <c r="H155" s="9"/>
      <c r="I155" s="10"/>
      <c r="J155" s="10"/>
      <c r="K155" s="9"/>
      <c r="L155" s="9"/>
      <c r="M155" s="9"/>
      <c r="N155" s="9"/>
      <c r="O155" s="9"/>
      <c r="P155" s="9"/>
      <c r="Q155" s="9"/>
      <c r="R155" s="9"/>
      <c r="S155" s="23"/>
    </row>
    <row r="156" spans="3:19" s="5" customFormat="1" ht="15">
      <c r="C156" s="4"/>
      <c r="D156" s="4"/>
      <c r="G156" s="9"/>
      <c r="H156" s="9"/>
      <c r="I156" s="10"/>
      <c r="J156" s="10"/>
      <c r="K156" s="9"/>
      <c r="L156" s="9"/>
      <c r="M156" s="9"/>
      <c r="N156" s="9"/>
      <c r="O156" s="9"/>
      <c r="P156" s="9"/>
      <c r="Q156" s="9"/>
      <c r="R156" s="9"/>
      <c r="S156" s="23"/>
    </row>
    <row r="157" spans="3:19" s="5" customFormat="1" ht="15">
      <c r="C157" s="4"/>
      <c r="D157" s="4"/>
      <c r="G157" s="9"/>
      <c r="H157" s="9"/>
      <c r="I157" s="10"/>
      <c r="J157" s="10"/>
      <c r="K157" s="9"/>
      <c r="L157" s="9"/>
      <c r="M157" s="9"/>
      <c r="N157" s="9"/>
      <c r="O157" s="9"/>
      <c r="P157" s="9"/>
      <c r="Q157" s="9"/>
      <c r="R157" s="9"/>
      <c r="S157" s="23"/>
    </row>
    <row r="158" spans="3:19" s="5" customFormat="1" ht="15">
      <c r="C158" s="4"/>
      <c r="D158" s="4"/>
      <c r="G158" s="9"/>
      <c r="H158" s="9"/>
      <c r="I158" s="10"/>
      <c r="J158" s="10"/>
      <c r="K158" s="9"/>
      <c r="L158" s="9"/>
      <c r="M158" s="9"/>
      <c r="N158" s="9"/>
      <c r="O158" s="9"/>
      <c r="P158" s="9"/>
      <c r="Q158" s="9"/>
      <c r="R158" s="9"/>
      <c r="S158" s="23"/>
    </row>
    <row r="159" spans="3:19" s="5" customFormat="1" ht="15">
      <c r="C159" s="4"/>
      <c r="D159" s="4"/>
      <c r="G159" s="9"/>
      <c r="H159" s="9"/>
      <c r="I159" s="10"/>
      <c r="J159" s="10"/>
      <c r="K159" s="9"/>
      <c r="L159" s="9"/>
      <c r="M159" s="9"/>
      <c r="N159" s="9"/>
      <c r="O159" s="9"/>
      <c r="P159" s="9"/>
      <c r="Q159" s="9"/>
      <c r="R159" s="9"/>
      <c r="S159" s="23"/>
    </row>
    <row r="160" spans="3:19" s="5" customFormat="1" ht="15">
      <c r="C160" s="4"/>
      <c r="D160" s="4"/>
      <c r="G160" s="9"/>
      <c r="H160" s="9"/>
      <c r="I160" s="10"/>
      <c r="J160" s="10"/>
      <c r="K160" s="9"/>
      <c r="L160" s="9"/>
      <c r="M160" s="9"/>
      <c r="N160" s="9"/>
      <c r="O160" s="9"/>
      <c r="P160" s="9"/>
      <c r="Q160" s="9"/>
      <c r="R160" s="9"/>
      <c r="S160" s="23"/>
    </row>
    <row r="161" spans="3:19" s="5" customFormat="1" ht="15">
      <c r="C161" s="4"/>
      <c r="D161" s="4"/>
      <c r="G161" s="9"/>
      <c r="H161" s="9"/>
      <c r="I161" s="10"/>
      <c r="J161" s="10"/>
      <c r="K161" s="9"/>
      <c r="L161" s="9"/>
      <c r="M161" s="9"/>
      <c r="N161" s="9"/>
      <c r="O161" s="9"/>
      <c r="P161" s="9"/>
      <c r="Q161" s="9"/>
      <c r="R161" s="9"/>
      <c r="S161" s="23"/>
    </row>
    <row r="162" spans="3:19" s="5" customFormat="1" ht="15">
      <c r="C162" s="4"/>
      <c r="D162" s="4"/>
      <c r="G162" s="9"/>
      <c r="H162" s="9"/>
      <c r="I162" s="10"/>
      <c r="J162" s="10"/>
      <c r="K162" s="9"/>
      <c r="L162" s="9"/>
      <c r="M162" s="9"/>
      <c r="N162" s="9"/>
      <c r="O162" s="9"/>
      <c r="P162" s="9"/>
      <c r="Q162" s="9"/>
      <c r="R162" s="9"/>
      <c r="S162" s="23"/>
    </row>
    <row r="163" spans="3:19" s="5" customFormat="1" ht="15">
      <c r="C163" s="4"/>
      <c r="D163" s="4"/>
      <c r="G163" s="9"/>
      <c r="H163" s="9"/>
      <c r="I163" s="10"/>
      <c r="J163" s="10"/>
      <c r="K163" s="9"/>
      <c r="L163" s="9"/>
      <c r="M163" s="9"/>
      <c r="N163" s="9"/>
      <c r="O163" s="9"/>
      <c r="P163" s="9"/>
      <c r="Q163" s="9"/>
      <c r="R163" s="9"/>
      <c r="S163" s="23"/>
    </row>
    <row r="164" spans="3:19" s="5" customFormat="1" ht="15">
      <c r="C164" s="4"/>
      <c r="D164" s="4"/>
      <c r="G164" s="9"/>
      <c r="H164" s="9"/>
      <c r="I164" s="10"/>
      <c r="J164" s="10"/>
      <c r="K164" s="9"/>
      <c r="L164" s="9"/>
      <c r="M164" s="9"/>
      <c r="N164" s="9"/>
      <c r="O164" s="9"/>
      <c r="P164" s="9"/>
      <c r="Q164" s="9"/>
      <c r="R164" s="9"/>
      <c r="S164" s="23"/>
    </row>
    <row r="165" spans="3:19" s="5" customFormat="1" ht="15">
      <c r="C165" s="4"/>
      <c r="D165" s="4"/>
      <c r="G165" s="9"/>
      <c r="H165" s="9"/>
      <c r="I165" s="10"/>
      <c r="J165" s="10"/>
      <c r="K165" s="9"/>
      <c r="L165" s="9"/>
      <c r="M165" s="9"/>
      <c r="N165" s="9"/>
      <c r="O165" s="9"/>
      <c r="P165" s="9"/>
      <c r="Q165" s="9"/>
      <c r="R165" s="9"/>
      <c r="S165" s="23"/>
    </row>
    <row r="166" spans="3:19" s="5" customFormat="1" ht="15">
      <c r="C166" s="4"/>
      <c r="D166" s="4"/>
      <c r="G166" s="9"/>
      <c r="H166" s="9"/>
      <c r="I166" s="10"/>
      <c r="J166" s="10"/>
      <c r="K166" s="9"/>
      <c r="L166" s="9"/>
      <c r="M166" s="9"/>
      <c r="N166" s="9"/>
      <c r="O166" s="9"/>
      <c r="P166" s="9"/>
      <c r="Q166" s="9"/>
      <c r="R166" s="9"/>
      <c r="S166" s="23"/>
    </row>
    <row r="167" spans="3:19" s="5" customFormat="1" ht="15">
      <c r="C167" s="4"/>
      <c r="D167" s="4"/>
      <c r="G167" s="9"/>
      <c r="H167" s="9"/>
      <c r="I167" s="10"/>
      <c r="J167" s="10"/>
      <c r="K167" s="9"/>
      <c r="L167" s="9"/>
      <c r="M167" s="9"/>
      <c r="N167" s="9"/>
      <c r="O167" s="9"/>
      <c r="P167" s="9"/>
      <c r="Q167" s="9"/>
      <c r="R167" s="9"/>
      <c r="S167" s="23"/>
    </row>
    <row r="168" spans="3:19" s="5" customFormat="1" ht="15">
      <c r="C168" s="4"/>
      <c r="D168" s="4"/>
      <c r="G168" s="9"/>
      <c r="H168" s="9"/>
      <c r="I168" s="10"/>
      <c r="J168" s="10"/>
      <c r="K168" s="9"/>
      <c r="L168" s="9"/>
      <c r="M168" s="9"/>
      <c r="N168" s="9"/>
      <c r="O168" s="9"/>
      <c r="P168" s="9"/>
      <c r="Q168" s="9"/>
      <c r="R168" s="9"/>
      <c r="S168" s="23"/>
    </row>
    <row r="169" spans="3:19" s="5" customFormat="1" ht="15">
      <c r="C169" s="4"/>
      <c r="D169" s="4"/>
      <c r="G169" s="9"/>
      <c r="H169" s="9"/>
      <c r="I169" s="10"/>
      <c r="J169" s="10"/>
      <c r="K169" s="9"/>
      <c r="L169" s="9"/>
      <c r="M169" s="9"/>
      <c r="N169" s="9"/>
      <c r="O169" s="9"/>
      <c r="P169" s="9"/>
      <c r="Q169" s="9"/>
      <c r="R169" s="9"/>
      <c r="S169" s="23"/>
    </row>
    <row r="170" spans="3:19" s="5" customFormat="1" ht="15">
      <c r="C170" s="4"/>
      <c r="D170" s="4"/>
      <c r="G170" s="9"/>
      <c r="H170" s="9"/>
      <c r="I170" s="10"/>
      <c r="J170" s="10"/>
      <c r="K170" s="9"/>
      <c r="L170" s="9"/>
      <c r="M170" s="9"/>
      <c r="N170" s="9"/>
      <c r="O170" s="9"/>
      <c r="P170" s="9"/>
      <c r="Q170" s="9"/>
      <c r="R170" s="9"/>
      <c r="S170" s="23"/>
    </row>
    <row r="171" spans="3:19" s="5" customFormat="1" ht="15">
      <c r="C171" s="4"/>
      <c r="D171" s="4"/>
      <c r="G171" s="9"/>
      <c r="H171" s="9"/>
      <c r="I171" s="10"/>
      <c r="J171" s="10"/>
      <c r="K171" s="9"/>
      <c r="L171" s="9"/>
      <c r="M171" s="9"/>
      <c r="N171" s="9"/>
      <c r="O171" s="9"/>
      <c r="P171" s="9"/>
      <c r="Q171" s="9"/>
      <c r="R171" s="9"/>
      <c r="S171" s="23"/>
    </row>
    <row r="172" spans="3:19" s="5" customFormat="1" ht="15">
      <c r="C172" s="4"/>
      <c r="D172" s="4"/>
      <c r="G172" s="9"/>
      <c r="H172" s="9"/>
      <c r="I172" s="10"/>
      <c r="J172" s="10"/>
      <c r="K172" s="9"/>
      <c r="L172" s="9"/>
      <c r="M172" s="9"/>
      <c r="N172" s="9"/>
      <c r="O172" s="9"/>
      <c r="P172" s="9"/>
      <c r="Q172" s="9"/>
      <c r="R172" s="9"/>
      <c r="S172" s="23"/>
    </row>
    <row r="173" spans="3:19" s="5" customFormat="1" ht="15">
      <c r="C173" s="4"/>
      <c r="D173" s="4"/>
      <c r="G173" s="9"/>
      <c r="H173" s="9"/>
      <c r="I173" s="10"/>
      <c r="J173" s="10"/>
      <c r="K173" s="9"/>
      <c r="L173" s="9"/>
      <c r="M173" s="9"/>
      <c r="N173" s="9"/>
      <c r="O173" s="9"/>
      <c r="P173" s="9"/>
      <c r="Q173" s="9"/>
      <c r="R173" s="9"/>
      <c r="S173" s="23"/>
    </row>
    <row r="174" spans="3:19" s="5" customFormat="1" ht="15">
      <c r="C174" s="4"/>
      <c r="D174" s="4"/>
      <c r="G174" s="9"/>
      <c r="H174" s="9"/>
      <c r="I174" s="10"/>
      <c r="J174" s="10"/>
      <c r="K174" s="9"/>
      <c r="L174" s="9"/>
      <c r="M174" s="9"/>
      <c r="N174" s="9"/>
      <c r="O174" s="9"/>
      <c r="P174" s="9"/>
      <c r="Q174" s="9"/>
      <c r="R174" s="9"/>
      <c r="S174" s="23"/>
    </row>
    <row r="175" spans="3:19" s="5" customFormat="1" ht="15">
      <c r="C175" s="4"/>
      <c r="D175" s="4"/>
      <c r="G175" s="9"/>
      <c r="H175" s="9"/>
      <c r="I175" s="10"/>
      <c r="J175" s="10"/>
      <c r="K175" s="9"/>
      <c r="L175" s="9"/>
      <c r="M175" s="9"/>
      <c r="N175" s="9"/>
      <c r="O175" s="9"/>
      <c r="P175" s="9"/>
      <c r="Q175" s="9"/>
      <c r="R175" s="9"/>
      <c r="S175" s="23"/>
    </row>
    <row r="176" spans="3:19" s="5" customFormat="1" ht="15">
      <c r="C176" s="4"/>
      <c r="D176" s="4"/>
      <c r="G176" s="9"/>
      <c r="H176" s="9"/>
      <c r="I176" s="10"/>
      <c r="J176" s="10"/>
      <c r="K176" s="9"/>
      <c r="L176" s="9"/>
      <c r="M176" s="9"/>
      <c r="N176" s="9"/>
      <c r="O176" s="9"/>
      <c r="P176" s="9"/>
      <c r="Q176" s="9"/>
      <c r="R176" s="9"/>
      <c r="S176" s="23"/>
    </row>
    <row r="177" spans="3:19" s="5" customFormat="1" ht="15">
      <c r="C177" s="4"/>
      <c r="D177" s="4"/>
      <c r="G177" s="9"/>
      <c r="H177" s="9"/>
      <c r="I177" s="10"/>
      <c r="J177" s="10"/>
      <c r="K177" s="9"/>
      <c r="L177" s="9"/>
      <c r="M177" s="9"/>
      <c r="N177" s="9"/>
      <c r="O177" s="9"/>
      <c r="P177" s="9"/>
      <c r="Q177" s="9"/>
      <c r="R177" s="9"/>
      <c r="S177" s="23"/>
    </row>
    <row r="178" spans="3:19" s="5" customFormat="1" ht="15">
      <c r="C178" s="4"/>
      <c r="D178" s="4"/>
      <c r="G178" s="9"/>
      <c r="H178" s="9"/>
      <c r="I178" s="10"/>
      <c r="J178" s="10"/>
      <c r="K178" s="9"/>
      <c r="L178" s="9"/>
      <c r="M178" s="9"/>
      <c r="N178" s="9"/>
      <c r="O178" s="9"/>
      <c r="P178" s="9"/>
      <c r="Q178" s="9"/>
      <c r="R178" s="9"/>
      <c r="S178" s="23"/>
    </row>
    <row r="179" spans="3:19" s="5" customFormat="1" ht="15">
      <c r="C179" s="4"/>
      <c r="D179" s="4"/>
      <c r="G179" s="9"/>
      <c r="H179" s="9"/>
      <c r="I179" s="10"/>
      <c r="J179" s="10"/>
      <c r="K179" s="9"/>
      <c r="L179" s="9"/>
      <c r="M179" s="9"/>
      <c r="N179" s="9"/>
      <c r="O179" s="9"/>
      <c r="P179" s="9"/>
      <c r="Q179" s="9"/>
      <c r="R179" s="9"/>
      <c r="S179" s="23"/>
    </row>
    <row r="180" spans="3:19" s="5" customFormat="1" ht="15">
      <c r="C180" s="4"/>
      <c r="D180" s="4"/>
      <c r="G180" s="9"/>
      <c r="H180" s="9"/>
      <c r="I180" s="10"/>
      <c r="J180" s="10"/>
      <c r="K180" s="9"/>
      <c r="L180" s="9"/>
      <c r="M180" s="9"/>
      <c r="N180" s="9"/>
      <c r="O180" s="9"/>
      <c r="P180" s="9"/>
      <c r="Q180" s="9"/>
      <c r="R180" s="9"/>
      <c r="S180" s="23"/>
    </row>
    <row r="181" spans="3:19" s="5" customFormat="1" ht="15">
      <c r="C181" s="4"/>
      <c r="D181" s="4"/>
      <c r="G181" s="9"/>
      <c r="H181" s="9"/>
      <c r="I181" s="10"/>
      <c r="J181" s="10"/>
      <c r="K181" s="9"/>
      <c r="L181" s="9"/>
      <c r="M181" s="9"/>
      <c r="N181" s="9"/>
      <c r="O181" s="9"/>
      <c r="P181" s="9"/>
      <c r="Q181" s="9"/>
      <c r="R181" s="9"/>
      <c r="S181" s="23"/>
    </row>
    <row r="182" spans="3:19" s="5" customFormat="1" ht="15">
      <c r="C182" s="4"/>
      <c r="D182" s="4"/>
      <c r="G182" s="9"/>
      <c r="H182" s="9"/>
      <c r="I182" s="10"/>
      <c r="J182" s="10"/>
      <c r="K182" s="9"/>
      <c r="L182" s="9"/>
      <c r="M182" s="9"/>
      <c r="N182" s="9"/>
      <c r="O182" s="9"/>
      <c r="P182" s="9"/>
      <c r="Q182" s="9"/>
      <c r="R182" s="9"/>
      <c r="S182" s="23"/>
    </row>
    <row r="183" spans="3:19" s="5" customFormat="1" ht="15">
      <c r="C183" s="4"/>
      <c r="D183" s="4"/>
      <c r="G183" s="9"/>
      <c r="H183" s="9"/>
      <c r="I183" s="10"/>
      <c r="J183" s="10"/>
      <c r="K183" s="9"/>
      <c r="L183" s="9"/>
      <c r="M183" s="9"/>
      <c r="N183" s="9"/>
      <c r="O183" s="9"/>
      <c r="P183" s="9"/>
      <c r="Q183" s="9"/>
      <c r="R183" s="9"/>
      <c r="S183" s="23"/>
    </row>
    <row r="184" spans="3:19" s="5" customFormat="1" ht="15">
      <c r="C184" s="4"/>
      <c r="D184" s="4"/>
      <c r="G184" s="9"/>
      <c r="H184" s="9"/>
      <c r="I184" s="10"/>
      <c r="J184" s="10"/>
      <c r="K184" s="9"/>
      <c r="L184" s="9"/>
      <c r="M184" s="9"/>
      <c r="N184" s="9"/>
      <c r="O184" s="9"/>
      <c r="P184" s="9"/>
      <c r="Q184" s="9"/>
      <c r="R184" s="9"/>
      <c r="S184" s="23"/>
    </row>
    <row r="185" spans="3:19" s="5" customFormat="1" ht="15">
      <c r="C185" s="4"/>
      <c r="D185" s="4"/>
      <c r="G185" s="9"/>
      <c r="H185" s="9"/>
      <c r="I185" s="10"/>
      <c r="J185" s="10"/>
      <c r="K185" s="9"/>
      <c r="L185" s="9"/>
      <c r="M185" s="9"/>
      <c r="N185" s="9"/>
      <c r="O185" s="9"/>
      <c r="P185" s="9"/>
      <c r="Q185" s="9"/>
      <c r="R185" s="9"/>
      <c r="S185" s="23"/>
    </row>
    <row r="186" spans="3:19" s="5" customFormat="1" ht="15">
      <c r="C186" s="4"/>
      <c r="D186" s="4"/>
      <c r="G186" s="9"/>
      <c r="H186" s="9"/>
      <c r="I186" s="10"/>
      <c r="J186" s="10"/>
      <c r="K186" s="9"/>
      <c r="L186" s="9"/>
      <c r="M186" s="9"/>
      <c r="N186" s="9"/>
      <c r="O186" s="9"/>
      <c r="P186" s="9"/>
      <c r="Q186" s="9"/>
      <c r="R186" s="9"/>
      <c r="S186" s="23"/>
    </row>
    <row r="187" spans="3:19" s="5" customFormat="1" ht="15">
      <c r="C187" s="4"/>
      <c r="D187" s="4"/>
      <c r="G187" s="9"/>
      <c r="H187" s="9"/>
      <c r="I187" s="10"/>
      <c r="J187" s="10"/>
      <c r="K187" s="9"/>
      <c r="L187" s="9"/>
      <c r="M187" s="9"/>
      <c r="N187" s="9"/>
      <c r="O187" s="9"/>
      <c r="P187" s="9"/>
      <c r="Q187" s="9"/>
      <c r="R187" s="9"/>
      <c r="S187" s="23"/>
    </row>
    <row r="188" spans="3:19" s="5" customFormat="1" ht="15">
      <c r="C188" s="4"/>
      <c r="D188" s="4"/>
      <c r="G188" s="9"/>
      <c r="H188" s="9"/>
      <c r="I188" s="10"/>
      <c r="J188" s="10"/>
      <c r="K188" s="9"/>
      <c r="L188" s="9"/>
      <c r="M188" s="9"/>
      <c r="N188" s="9"/>
      <c r="O188" s="9"/>
      <c r="P188" s="9"/>
      <c r="Q188" s="9"/>
      <c r="R188" s="9"/>
      <c r="S188" s="23"/>
    </row>
    <row r="189" spans="3:19" s="5" customFormat="1" ht="15">
      <c r="C189" s="4"/>
      <c r="D189" s="4"/>
      <c r="G189" s="9"/>
      <c r="H189" s="9"/>
      <c r="I189" s="10"/>
      <c r="J189" s="10"/>
      <c r="K189" s="9"/>
      <c r="L189" s="9"/>
      <c r="M189" s="9"/>
      <c r="N189" s="9"/>
      <c r="O189" s="9"/>
      <c r="P189" s="9"/>
      <c r="Q189" s="9"/>
      <c r="R189" s="9"/>
      <c r="S189" s="23"/>
    </row>
    <row r="190" spans="3:19" s="5" customFormat="1" ht="15">
      <c r="C190" s="4"/>
      <c r="D190" s="4"/>
      <c r="G190" s="9"/>
      <c r="H190" s="9"/>
      <c r="I190" s="10"/>
      <c r="J190" s="10"/>
      <c r="K190" s="9"/>
      <c r="L190" s="9"/>
      <c r="M190" s="9"/>
      <c r="N190" s="9"/>
      <c r="O190" s="9"/>
      <c r="P190" s="9"/>
      <c r="Q190" s="9"/>
      <c r="R190" s="9"/>
      <c r="S190" s="23"/>
    </row>
    <row r="191" spans="3:19" s="5" customFormat="1" ht="15">
      <c r="C191" s="4"/>
      <c r="D191" s="4"/>
      <c r="G191" s="9"/>
      <c r="H191" s="9"/>
      <c r="I191" s="10"/>
      <c r="J191" s="10"/>
      <c r="K191" s="9"/>
      <c r="L191" s="9"/>
      <c r="M191" s="9"/>
      <c r="N191" s="9"/>
      <c r="O191" s="9"/>
      <c r="P191" s="9"/>
      <c r="Q191" s="9"/>
      <c r="R191" s="9"/>
      <c r="S191" s="23"/>
    </row>
    <row r="192" spans="3:19" s="5" customFormat="1" ht="15">
      <c r="C192" s="4"/>
      <c r="D192" s="4"/>
      <c r="G192" s="9"/>
      <c r="H192" s="9"/>
      <c r="I192" s="10"/>
      <c r="J192" s="10"/>
      <c r="K192" s="9"/>
      <c r="L192" s="9"/>
      <c r="M192" s="9"/>
      <c r="N192" s="9"/>
      <c r="O192" s="9"/>
      <c r="P192" s="9"/>
      <c r="Q192" s="9"/>
      <c r="R192" s="9"/>
      <c r="S192" s="23"/>
    </row>
    <row r="193" spans="3:19" s="5" customFormat="1" ht="15">
      <c r="C193" s="4"/>
      <c r="D193" s="4"/>
      <c r="G193" s="9"/>
      <c r="H193" s="9"/>
      <c r="I193" s="10"/>
      <c r="J193" s="10"/>
      <c r="K193" s="9"/>
      <c r="L193" s="9"/>
      <c r="M193" s="9"/>
      <c r="N193" s="9"/>
      <c r="O193" s="9"/>
      <c r="P193" s="9"/>
      <c r="Q193" s="9"/>
      <c r="R193" s="9"/>
      <c r="S193" s="23"/>
    </row>
    <row r="194" spans="3:19" s="5" customFormat="1" ht="15">
      <c r="C194" s="4"/>
      <c r="D194" s="4"/>
      <c r="G194" s="9"/>
      <c r="H194" s="9"/>
      <c r="I194" s="10"/>
      <c r="J194" s="10"/>
      <c r="K194" s="9"/>
      <c r="L194" s="9"/>
      <c r="M194" s="9"/>
      <c r="N194" s="9"/>
      <c r="O194" s="9"/>
      <c r="P194" s="9"/>
      <c r="Q194" s="9"/>
      <c r="R194" s="9"/>
      <c r="S194" s="23"/>
    </row>
    <row r="195" spans="3:19" s="5" customFormat="1" ht="15">
      <c r="C195" s="4"/>
      <c r="D195" s="4"/>
      <c r="G195" s="9"/>
      <c r="H195" s="9"/>
      <c r="I195" s="10"/>
      <c r="J195" s="10"/>
      <c r="K195" s="9"/>
      <c r="L195" s="9"/>
      <c r="M195" s="9"/>
      <c r="N195" s="9"/>
      <c r="O195" s="9"/>
      <c r="P195" s="9"/>
      <c r="Q195" s="9"/>
      <c r="R195" s="9"/>
      <c r="S195" s="23"/>
    </row>
    <row r="196" spans="3:19" s="5" customFormat="1" ht="15">
      <c r="C196" s="4"/>
      <c r="D196" s="4"/>
      <c r="G196" s="9"/>
      <c r="H196" s="9"/>
      <c r="I196" s="10"/>
      <c r="J196" s="10"/>
      <c r="K196" s="9"/>
      <c r="L196" s="9"/>
      <c r="M196" s="9"/>
      <c r="N196" s="9"/>
      <c r="O196" s="9"/>
      <c r="P196" s="9"/>
      <c r="Q196" s="9"/>
      <c r="R196" s="9"/>
      <c r="S196" s="23"/>
    </row>
    <row r="197" spans="3:19" s="5" customFormat="1" ht="15">
      <c r="C197" s="4"/>
      <c r="D197" s="4"/>
      <c r="G197" s="9"/>
      <c r="H197" s="9"/>
      <c r="I197" s="10"/>
      <c r="J197" s="10"/>
      <c r="K197" s="9"/>
      <c r="L197" s="9"/>
      <c r="M197" s="9"/>
      <c r="N197" s="9"/>
      <c r="O197" s="9"/>
      <c r="P197" s="9"/>
      <c r="Q197" s="9"/>
      <c r="R197" s="9"/>
      <c r="S197" s="23"/>
    </row>
    <row r="198" spans="3:19" s="5" customFormat="1" ht="15">
      <c r="C198" s="4"/>
      <c r="D198" s="4"/>
      <c r="G198" s="9"/>
      <c r="H198" s="9"/>
      <c r="I198" s="10"/>
      <c r="J198" s="10"/>
      <c r="K198" s="9"/>
      <c r="L198" s="9"/>
      <c r="M198" s="9"/>
      <c r="N198" s="9"/>
      <c r="O198" s="9"/>
      <c r="P198" s="9"/>
      <c r="Q198" s="9"/>
      <c r="R198" s="9"/>
      <c r="S198" s="23"/>
    </row>
    <row r="199" spans="3:19" s="5" customFormat="1" ht="15">
      <c r="C199" s="4"/>
      <c r="D199" s="4"/>
      <c r="G199" s="9"/>
      <c r="H199" s="9"/>
      <c r="I199" s="10"/>
      <c r="J199" s="10"/>
      <c r="K199" s="9"/>
      <c r="L199" s="9"/>
      <c r="M199" s="9"/>
      <c r="N199" s="9"/>
      <c r="O199" s="9"/>
      <c r="P199" s="9"/>
      <c r="Q199" s="9"/>
      <c r="R199" s="9"/>
      <c r="S199" s="23"/>
    </row>
    <row r="200" spans="3:19" s="5" customFormat="1" ht="15">
      <c r="C200" s="4"/>
      <c r="D200" s="4"/>
      <c r="G200" s="9"/>
      <c r="H200" s="9"/>
      <c r="I200" s="10"/>
      <c r="J200" s="10"/>
      <c r="K200" s="9"/>
      <c r="L200" s="9"/>
      <c r="M200" s="9"/>
      <c r="N200" s="9"/>
      <c r="O200" s="9"/>
      <c r="P200" s="9"/>
      <c r="Q200" s="9"/>
      <c r="R200" s="9"/>
      <c r="S200" s="23"/>
    </row>
    <row r="201" spans="3:19" s="5" customFormat="1" ht="15">
      <c r="C201" s="4"/>
      <c r="D201" s="4"/>
      <c r="G201" s="9"/>
      <c r="H201" s="9"/>
      <c r="I201" s="10"/>
      <c r="J201" s="10"/>
      <c r="K201" s="9"/>
      <c r="L201" s="9"/>
      <c r="M201" s="9"/>
      <c r="N201" s="9"/>
      <c r="O201" s="9"/>
      <c r="P201" s="9"/>
      <c r="Q201" s="9"/>
      <c r="R201" s="9"/>
      <c r="S201" s="23"/>
    </row>
    <row r="202" spans="3:19" s="5" customFormat="1" ht="15">
      <c r="C202" s="4"/>
      <c r="D202" s="4"/>
      <c r="G202" s="9"/>
      <c r="H202" s="9"/>
      <c r="I202" s="10"/>
      <c r="J202" s="10"/>
      <c r="K202" s="9"/>
      <c r="L202" s="9"/>
      <c r="M202" s="9"/>
      <c r="N202" s="9"/>
      <c r="O202" s="9"/>
      <c r="P202" s="9"/>
      <c r="Q202" s="9"/>
      <c r="R202" s="9"/>
      <c r="S202" s="23"/>
    </row>
    <row r="203" spans="3:19" s="5" customFormat="1" ht="15">
      <c r="C203" s="4"/>
      <c r="D203" s="4"/>
      <c r="G203" s="9"/>
      <c r="H203" s="9"/>
      <c r="I203" s="10"/>
      <c r="J203" s="10"/>
      <c r="K203" s="9"/>
      <c r="L203" s="9"/>
      <c r="M203" s="9"/>
      <c r="N203" s="9"/>
      <c r="O203" s="9"/>
      <c r="P203" s="9"/>
      <c r="Q203" s="9"/>
      <c r="R203" s="9"/>
      <c r="S203" s="23"/>
    </row>
    <row r="204" spans="3:19" s="5" customFormat="1" ht="15">
      <c r="C204" s="4"/>
      <c r="D204" s="4"/>
      <c r="G204" s="9"/>
      <c r="H204" s="9"/>
      <c r="I204" s="10"/>
      <c r="J204" s="10"/>
      <c r="K204" s="9"/>
      <c r="L204" s="9"/>
      <c r="M204" s="9"/>
      <c r="N204" s="9"/>
      <c r="O204" s="9"/>
      <c r="P204" s="9"/>
      <c r="Q204" s="9"/>
      <c r="R204" s="9"/>
      <c r="S204" s="23"/>
    </row>
    <row r="205" spans="3:19" s="5" customFormat="1" ht="15">
      <c r="C205" s="4"/>
      <c r="D205" s="4"/>
      <c r="G205" s="9"/>
      <c r="H205" s="9"/>
      <c r="I205" s="10"/>
      <c r="J205" s="10"/>
      <c r="K205" s="9"/>
      <c r="L205" s="9"/>
      <c r="M205" s="9"/>
      <c r="N205" s="9"/>
      <c r="O205" s="9"/>
      <c r="P205" s="9"/>
      <c r="Q205" s="9"/>
      <c r="R205" s="9"/>
      <c r="S205" s="23"/>
    </row>
    <row r="206" spans="3:19" s="5" customFormat="1" ht="15">
      <c r="C206" s="4"/>
      <c r="D206" s="4"/>
      <c r="G206" s="9"/>
      <c r="H206" s="9"/>
      <c r="I206" s="10"/>
      <c r="J206" s="10"/>
      <c r="K206" s="9"/>
      <c r="L206" s="9"/>
      <c r="M206" s="9"/>
      <c r="N206" s="9"/>
      <c r="O206" s="9"/>
      <c r="P206" s="9"/>
      <c r="Q206" s="9"/>
      <c r="R206" s="9"/>
      <c r="S206" s="23"/>
    </row>
    <row r="207" spans="3:19" s="5" customFormat="1" ht="15">
      <c r="C207" s="4"/>
      <c r="D207" s="4"/>
      <c r="G207" s="9"/>
      <c r="H207" s="9"/>
      <c r="I207" s="10"/>
      <c r="J207" s="10"/>
      <c r="K207" s="9"/>
      <c r="L207" s="9"/>
      <c r="M207" s="9"/>
      <c r="N207" s="9"/>
      <c r="O207" s="9"/>
      <c r="P207" s="9"/>
      <c r="Q207" s="9"/>
      <c r="R207" s="9"/>
      <c r="S207" s="23"/>
    </row>
    <row r="208" spans="3:19" s="5" customFormat="1" ht="15">
      <c r="C208" s="4"/>
      <c r="D208" s="4"/>
      <c r="G208" s="9"/>
      <c r="H208" s="9"/>
      <c r="I208" s="10"/>
      <c r="J208" s="10"/>
      <c r="K208" s="9"/>
      <c r="L208" s="9"/>
      <c r="M208" s="9"/>
      <c r="N208" s="9"/>
      <c r="O208" s="9"/>
      <c r="P208" s="9"/>
      <c r="Q208" s="9"/>
      <c r="R208" s="9"/>
      <c r="S208" s="23"/>
    </row>
    <row r="209" spans="3:19" s="5" customFormat="1" ht="15">
      <c r="C209" s="4"/>
      <c r="D209" s="4"/>
      <c r="G209" s="9"/>
      <c r="H209" s="9"/>
      <c r="I209" s="10"/>
      <c r="J209" s="10"/>
      <c r="K209" s="9"/>
      <c r="L209" s="9"/>
      <c r="M209" s="9"/>
      <c r="N209" s="9"/>
      <c r="O209" s="9"/>
      <c r="P209" s="9"/>
      <c r="Q209" s="9"/>
      <c r="R209" s="9"/>
      <c r="S209" s="23"/>
    </row>
    <row r="210" spans="3:19" s="5" customFormat="1" ht="15">
      <c r="C210" s="4"/>
      <c r="D210" s="4"/>
      <c r="G210" s="9"/>
      <c r="H210" s="9"/>
      <c r="I210" s="10"/>
      <c r="J210" s="10"/>
      <c r="K210" s="9"/>
      <c r="L210" s="9"/>
      <c r="M210" s="9"/>
      <c r="N210" s="9"/>
      <c r="O210" s="9"/>
      <c r="P210" s="9"/>
      <c r="Q210" s="9"/>
      <c r="R210" s="9"/>
      <c r="S210" s="23"/>
    </row>
    <row r="211" spans="3:19" s="5" customFormat="1" ht="15">
      <c r="C211" s="4"/>
      <c r="D211" s="4"/>
      <c r="G211" s="9"/>
      <c r="H211" s="9"/>
      <c r="I211" s="10"/>
      <c r="J211" s="10"/>
      <c r="K211" s="9"/>
      <c r="L211" s="9"/>
      <c r="M211" s="9"/>
      <c r="N211" s="9"/>
      <c r="O211" s="9"/>
      <c r="P211" s="9"/>
      <c r="Q211" s="9"/>
      <c r="R211" s="9"/>
      <c r="S211" s="23"/>
    </row>
    <row r="212" spans="3:19" s="5" customFormat="1" ht="15">
      <c r="C212" s="4"/>
      <c r="D212" s="4"/>
      <c r="G212" s="9"/>
      <c r="H212" s="9"/>
      <c r="I212" s="10"/>
      <c r="J212" s="10"/>
      <c r="K212" s="9"/>
      <c r="L212" s="9"/>
      <c r="M212" s="9"/>
      <c r="N212" s="9"/>
      <c r="O212" s="9"/>
      <c r="P212" s="9"/>
      <c r="Q212" s="9"/>
      <c r="R212" s="9"/>
      <c r="S212" s="23"/>
    </row>
    <row r="213" spans="3:19" s="5" customFormat="1" ht="15">
      <c r="C213" s="4"/>
      <c r="D213" s="4"/>
      <c r="G213" s="9"/>
      <c r="H213" s="9"/>
      <c r="I213" s="10"/>
      <c r="J213" s="10"/>
      <c r="K213" s="9"/>
      <c r="L213" s="9"/>
      <c r="M213" s="9"/>
      <c r="N213" s="9"/>
      <c r="O213" s="9"/>
      <c r="P213" s="9"/>
      <c r="Q213" s="9"/>
      <c r="R213" s="9"/>
      <c r="S213" s="23"/>
    </row>
    <row r="214" spans="3:19" s="5" customFormat="1" ht="15">
      <c r="C214" s="4"/>
      <c r="D214" s="4"/>
      <c r="G214" s="9"/>
      <c r="H214" s="9"/>
      <c r="I214" s="10"/>
      <c r="J214" s="10"/>
      <c r="K214" s="9"/>
      <c r="L214" s="9"/>
      <c r="M214" s="9"/>
      <c r="N214" s="9"/>
      <c r="O214" s="9"/>
      <c r="P214" s="9"/>
      <c r="Q214" s="9"/>
      <c r="R214" s="9"/>
      <c r="S214" s="23"/>
    </row>
    <row r="215" spans="3:19" s="5" customFormat="1" ht="15">
      <c r="C215" s="4"/>
      <c r="D215" s="4"/>
      <c r="G215" s="9"/>
      <c r="H215" s="9"/>
      <c r="I215" s="10"/>
      <c r="J215" s="10"/>
      <c r="K215" s="9"/>
      <c r="L215" s="9"/>
      <c r="M215" s="9"/>
      <c r="N215" s="9"/>
      <c r="O215" s="9"/>
      <c r="P215" s="9"/>
      <c r="Q215" s="9"/>
      <c r="R215" s="9"/>
      <c r="S215" s="23"/>
    </row>
    <row r="216" spans="3:19" s="5" customFormat="1" ht="15">
      <c r="C216" s="4"/>
      <c r="D216" s="4"/>
      <c r="G216" s="9"/>
      <c r="H216" s="9"/>
      <c r="I216" s="10"/>
      <c r="J216" s="10"/>
      <c r="K216" s="9"/>
      <c r="L216" s="9"/>
      <c r="M216" s="9"/>
      <c r="N216" s="9"/>
      <c r="O216" s="9"/>
      <c r="P216" s="9"/>
      <c r="Q216" s="9"/>
      <c r="R216" s="9"/>
      <c r="S216" s="23"/>
    </row>
    <row r="217" spans="3:19" s="5" customFormat="1" ht="15">
      <c r="C217" s="4"/>
      <c r="D217" s="4"/>
      <c r="G217" s="9"/>
      <c r="H217" s="9"/>
      <c r="I217" s="10"/>
      <c r="J217" s="10"/>
      <c r="K217" s="9"/>
      <c r="L217" s="9"/>
      <c r="M217" s="9"/>
      <c r="N217" s="9"/>
      <c r="O217" s="9"/>
      <c r="P217" s="9"/>
      <c r="Q217" s="9"/>
      <c r="R217" s="9"/>
      <c r="S217" s="23"/>
    </row>
    <row r="218" spans="3:19" s="5" customFormat="1" ht="15">
      <c r="C218" s="4"/>
      <c r="D218" s="4"/>
      <c r="G218" s="9"/>
      <c r="H218" s="9"/>
      <c r="I218" s="10"/>
      <c r="J218" s="10"/>
      <c r="K218" s="9"/>
      <c r="L218" s="9"/>
      <c r="M218" s="9"/>
      <c r="N218" s="9"/>
      <c r="O218" s="9"/>
      <c r="P218" s="9"/>
      <c r="Q218" s="9"/>
      <c r="R218" s="9"/>
      <c r="S218" s="23"/>
    </row>
    <row r="219" spans="3:19" s="5" customFormat="1" ht="15">
      <c r="C219" s="4"/>
      <c r="D219" s="4"/>
      <c r="G219" s="9"/>
      <c r="H219" s="9"/>
      <c r="I219" s="10"/>
      <c r="J219" s="10"/>
      <c r="K219" s="9"/>
      <c r="L219" s="9"/>
      <c r="M219" s="9"/>
      <c r="N219" s="9"/>
      <c r="O219" s="9"/>
      <c r="P219" s="9"/>
      <c r="Q219" s="9"/>
      <c r="R219" s="9"/>
      <c r="S219" s="23"/>
    </row>
    <row r="220" spans="3:19" s="5" customFormat="1" ht="15">
      <c r="C220" s="4"/>
      <c r="D220" s="4"/>
      <c r="G220" s="9"/>
      <c r="H220" s="9"/>
      <c r="I220" s="10"/>
      <c r="J220" s="10"/>
      <c r="K220" s="9"/>
      <c r="L220" s="9"/>
      <c r="M220" s="9"/>
      <c r="N220" s="9"/>
      <c r="O220" s="9"/>
      <c r="P220" s="9"/>
      <c r="Q220" s="9"/>
      <c r="R220" s="9"/>
      <c r="S220" s="23"/>
    </row>
    <row r="221" spans="3:19" s="5" customFormat="1" ht="15">
      <c r="C221" s="4"/>
      <c r="D221" s="4"/>
      <c r="G221" s="9"/>
      <c r="H221" s="9"/>
      <c r="I221" s="10"/>
      <c r="J221" s="10"/>
      <c r="K221" s="9"/>
      <c r="L221" s="9"/>
      <c r="M221" s="9"/>
      <c r="N221" s="9"/>
      <c r="O221" s="9"/>
      <c r="P221" s="9"/>
      <c r="Q221" s="9"/>
      <c r="R221" s="9"/>
      <c r="S221" s="23"/>
    </row>
    <row r="222" spans="3:19" s="5" customFormat="1" ht="15">
      <c r="C222" s="4"/>
      <c r="D222" s="4"/>
      <c r="G222" s="9"/>
      <c r="H222" s="9"/>
      <c r="I222" s="10"/>
      <c r="J222" s="10"/>
      <c r="K222" s="9"/>
      <c r="L222" s="9"/>
      <c r="M222" s="9"/>
      <c r="N222" s="9"/>
      <c r="O222" s="9"/>
      <c r="P222" s="9"/>
      <c r="Q222" s="9"/>
      <c r="R222" s="9"/>
      <c r="S222" s="23"/>
    </row>
    <row r="223" spans="3:19" s="5" customFormat="1" ht="15">
      <c r="C223" s="4"/>
      <c r="D223" s="4"/>
      <c r="G223" s="9"/>
      <c r="H223" s="9"/>
      <c r="I223" s="10"/>
      <c r="J223" s="10"/>
      <c r="K223" s="9"/>
      <c r="L223" s="9"/>
      <c r="M223" s="9"/>
      <c r="N223" s="9"/>
      <c r="O223" s="9"/>
      <c r="P223" s="9"/>
      <c r="Q223" s="9"/>
      <c r="R223" s="9"/>
      <c r="S223" s="23"/>
    </row>
    <row r="224" spans="3:19" s="5" customFormat="1" ht="15">
      <c r="C224" s="4"/>
      <c r="D224" s="4"/>
      <c r="G224" s="9"/>
      <c r="H224" s="9"/>
      <c r="I224" s="10"/>
      <c r="J224" s="10"/>
      <c r="K224" s="9"/>
      <c r="L224" s="9"/>
      <c r="M224" s="9"/>
      <c r="N224" s="9"/>
      <c r="O224" s="9"/>
      <c r="P224" s="9"/>
      <c r="Q224" s="9"/>
      <c r="R224" s="9"/>
      <c r="S224" s="23"/>
    </row>
    <row r="225" spans="3:19" s="5" customFormat="1" ht="15">
      <c r="C225" s="4"/>
      <c r="D225" s="4"/>
      <c r="G225" s="9"/>
      <c r="H225" s="9"/>
      <c r="I225" s="10"/>
      <c r="J225" s="10"/>
      <c r="K225" s="9"/>
      <c r="L225" s="9"/>
      <c r="M225" s="9"/>
      <c r="N225" s="9"/>
      <c r="O225" s="9"/>
      <c r="P225" s="9"/>
      <c r="Q225" s="9"/>
      <c r="R225" s="9"/>
      <c r="S225" s="23"/>
    </row>
    <row r="226" spans="3:19" s="5" customFormat="1" ht="15">
      <c r="C226" s="4"/>
      <c r="D226" s="4"/>
      <c r="G226" s="9"/>
      <c r="H226" s="9"/>
      <c r="I226" s="10"/>
      <c r="J226" s="10"/>
      <c r="K226" s="9"/>
      <c r="L226" s="9"/>
      <c r="M226" s="9"/>
      <c r="N226" s="9"/>
      <c r="O226" s="9"/>
      <c r="P226" s="9"/>
      <c r="Q226" s="9"/>
      <c r="R226" s="9"/>
      <c r="S226" s="23"/>
    </row>
    <row r="227" spans="3:19" s="5" customFormat="1" ht="15">
      <c r="C227" s="4"/>
      <c r="D227" s="4"/>
      <c r="G227" s="9"/>
      <c r="H227" s="9"/>
      <c r="I227" s="10"/>
      <c r="J227" s="10"/>
      <c r="K227" s="9"/>
      <c r="L227" s="9"/>
      <c r="M227" s="9"/>
      <c r="N227" s="9"/>
      <c r="O227" s="9"/>
      <c r="P227" s="9"/>
      <c r="Q227" s="9"/>
      <c r="R227" s="9"/>
      <c r="S227" s="23"/>
    </row>
    <row r="228" spans="3:19" s="5" customFormat="1" ht="15">
      <c r="C228" s="4"/>
      <c r="D228" s="4"/>
      <c r="G228" s="9"/>
      <c r="H228" s="9"/>
      <c r="I228" s="10"/>
      <c r="J228" s="10"/>
      <c r="K228" s="9"/>
      <c r="L228" s="9"/>
      <c r="M228" s="9"/>
      <c r="N228" s="9"/>
      <c r="O228" s="9"/>
      <c r="P228" s="9"/>
      <c r="Q228" s="9"/>
      <c r="R228" s="9"/>
      <c r="S228" s="23"/>
    </row>
    <row r="229" spans="3:19" s="5" customFormat="1" ht="15">
      <c r="C229" s="4"/>
      <c r="D229" s="4"/>
      <c r="G229" s="9"/>
      <c r="H229" s="9"/>
      <c r="I229" s="10"/>
      <c r="J229" s="10"/>
      <c r="K229" s="9"/>
      <c r="L229" s="9"/>
      <c r="M229" s="9"/>
      <c r="N229" s="9"/>
      <c r="O229" s="9"/>
      <c r="P229" s="9"/>
      <c r="Q229" s="9"/>
      <c r="R229" s="9"/>
      <c r="S229" s="23"/>
    </row>
    <row r="230" spans="3:19" s="5" customFormat="1" ht="15">
      <c r="C230" s="4"/>
      <c r="D230" s="4"/>
      <c r="G230" s="9"/>
      <c r="H230" s="9"/>
      <c r="I230" s="10"/>
      <c r="J230" s="10"/>
      <c r="K230" s="9"/>
      <c r="L230" s="9"/>
      <c r="M230" s="9"/>
      <c r="N230" s="9"/>
      <c r="O230" s="9"/>
      <c r="P230" s="9"/>
      <c r="Q230" s="9"/>
      <c r="R230" s="9"/>
      <c r="S230" s="23"/>
    </row>
    <row r="231" spans="3:19" s="5" customFormat="1" ht="15">
      <c r="C231" s="4"/>
      <c r="D231" s="4"/>
      <c r="G231" s="9"/>
      <c r="H231" s="9"/>
      <c r="I231" s="10"/>
      <c r="J231" s="10"/>
      <c r="K231" s="9"/>
      <c r="L231" s="9"/>
      <c r="M231" s="9"/>
      <c r="N231" s="9"/>
      <c r="O231" s="9"/>
      <c r="P231" s="9"/>
      <c r="Q231" s="9"/>
      <c r="R231" s="9"/>
      <c r="S231" s="23"/>
    </row>
    <row r="232" spans="3:19" s="5" customFormat="1" ht="15">
      <c r="C232" s="4"/>
      <c r="D232" s="4"/>
      <c r="G232" s="9"/>
      <c r="H232" s="9"/>
      <c r="I232" s="10"/>
      <c r="J232" s="10"/>
      <c r="K232" s="9"/>
      <c r="L232" s="9"/>
      <c r="M232" s="9"/>
      <c r="N232" s="9"/>
      <c r="O232" s="9"/>
      <c r="P232" s="9"/>
      <c r="Q232" s="9"/>
      <c r="R232" s="9"/>
      <c r="S232" s="23"/>
    </row>
    <row r="233" spans="3:19" s="5" customFormat="1" ht="15">
      <c r="C233" s="4"/>
      <c r="D233" s="4"/>
      <c r="G233" s="9"/>
      <c r="H233" s="9"/>
      <c r="I233" s="10"/>
      <c r="J233" s="10"/>
      <c r="K233" s="9"/>
      <c r="L233" s="9"/>
      <c r="M233" s="9"/>
      <c r="N233" s="9"/>
      <c r="O233" s="9"/>
      <c r="P233" s="9"/>
      <c r="Q233" s="9"/>
      <c r="R233" s="9"/>
      <c r="S233" s="23"/>
    </row>
    <row r="234" spans="3:19" s="5" customFormat="1" ht="15">
      <c r="C234" s="4"/>
      <c r="D234" s="4"/>
      <c r="G234" s="9"/>
      <c r="H234" s="9"/>
      <c r="I234" s="10"/>
      <c r="J234" s="10"/>
      <c r="K234" s="9"/>
      <c r="L234" s="9"/>
      <c r="M234" s="9"/>
      <c r="N234" s="9"/>
      <c r="O234" s="9"/>
      <c r="P234" s="9"/>
      <c r="Q234" s="9"/>
      <c r="R234" s="9"/>
      <c r="S234" s="23"/>
    </row>
    <row r="235" spans="3:19" s="5" customFormat="1" ht="15">
      <c r="C235" s="4"/>
      <c r="D235" s="4"/>
      <c r="G235" s="9"/>
      <c r="H235" s="9"/>
      <c r="I235" s="10"/>
      <c r="J235" s="10"/>
      <c r="K235" s="9"/>
      <c r="L235" s="9"/>
      <c r="M235" s="9"/>
      <c r="N235" s="9"/>
      <c r="O235" s="9"/>
      <c r="P235" s="9"/>
      <c r="Q235" s="9"/>
      <c r="R235" s="9"/>
      <c r="S235" s="23"/>
    </row>
    <row r="236" spans="3:19" s="5" customFormat="1" ht="15">
      <c r="C236" s="4"/>
      <c r="D236" s="4"/>
      <c r="G236" s="9"/>
      <c r="H236" s="9"/>
      <c r="I236" s="10"/>
      <c r="J236" s="10"/>
      <c r="K236" s="9"/>
      <c r="L236" s="9"/>
      <c r="M236" s="9"/>
      <c r="N236" s="9"/>
      <c r="O236" s="9"/>
      <c r="P236" s="9"/>
      <c r="Q236" s="9"/>
      <c r="R236" s="9"/>
      <c r="S236" s="23"/>
    </row>
    <row r="237" spans="3:19" s="5" customFormat="1" ht="15">
      <c r="C237" s="4"/>
      <c r="D237" s="4"/>
      <c r="G237" s="9"/>
      <c r="H237" s="9"/>
      <c r="I237" s="10"/>
      <c r="J237" s="10"/>
      <c r="K237" s="9"/>
      <c r="L237" s="9"/>
      <c r="M237" s="9"/>
      <c r="N237" s="9"/>
      <c r="O237" s="9"/>
      <c r="P237" s="9"/>
      <c r="Q237" s="9"/>
      <c r="R237" s="9"/>
      <c r="S237" s="23"/>
    </row>
    <row r="238" spans="3:19" s="5" customFormat="1" ht="15">
      <c r="C238" s="4"/>
      <c r="D238" s="4"/>
      <c r="G238" s="9"/>
      <c r="H238" s="9"/>
      <c r="I238" s="10"/>
      <c r="J238" s="10"/>
      <c r="K238" s="9"/>
      <c r="L238" s="9"/>
      <c r="M238" s="9"/>
      <c r="N238" s="9"/>
      <c r="O238" s="9"/>
      <c r="P238" s="9"/>
      <c r="Q238" s="9"/>
      <c r="R238" s="9"/>
      <c r="S238" s="23"/>
    </row>
    <row r="239" spans="3:19" s="5" customFormat="1" ht="15">
      <c r="C239" s="4"/>
      <c r="D239" s="4"/>
      <c r="G239" s="9"/>
      <c r="H239" s="9"/>
      <c r="I239" s="10"/>
      <c r="J239" s="10"/>
      <c r="K239" s="9"/>
      <c r="L239" s="9"/>
      <c r="M239" s="9"/>
      <c r="N239" s="9"/>
      <c r="O239" s="9"/>
      <c r="P239" s="9"/>
      <c r="Q239" s="9"/>
      <c r="R239" s="9"/>
      <c r="S239" s="23"/>
    </row>
    <row r="240" spans="3:19" s="5" customFormat="1" ht="15">
      <c r="C240" s="4"/>
      <c r="D240" s="4"/>
      <c r="G240" s="9"/>
      <c r="H240" s="9"/>
      <c r="I240" s="10"/>
      <c r="J240" s="10"/>
      <c r="K240" s="9"/>
      <c r="L240" s="9"/>
      <c r="M240" s="9"/>
      <c r="N240" s="9"/>
      <c r="O240" s="9"/>
      <c r="P240" s="9"/>
      <c r="Q240" s="9"/>
      <c r="R240" s="9"/>
      <c r="S240" s="23"/>
    </row>
    <row r="241" spans="3:19" s="5" customFormat="1" ht="15">
      <c r="C241" s="4"/>
      <c r="D241" s="4"/>
      <c r="G241" s="9"/>
      <c r="H241" s="9"/>
      <c r="I241" s="10"/>
      <c r="J241" s="10"/>
      <c r="K241" s="9"/>
      <c r="L241" s="9"/>
      <c r="M241" s="9"/>
      <c r="N241" s="9"/>
      <c r="O241" s="9"/>
      <c r="P241" s="9"/>
      <c r="Q241" s="9"/>
      <c r="R241" s="9"/>
      <c r="S241" s="23"/>
    </row>
    <row r="242" spans="3:19" s="5" customFormat="1" ht="15">
      <c r="C242" s="4"/>
      <c r="D242" s="4"/>
      <c r="G242" s="9"/>
      <c r="H242" s="9"/>
      <c r="I242" s="10"/>
      <c r="J242" s="10"/>
      <c r="K242" s="9"/>
      <c r="L242" s="9"/>
      <c r="M242" s="9"/>
      <c r="N242" s="9"/>
      <c r="O242" s="9"/>
      <c r="P242" s="9"/>
      <c r="Q242" s="9"/>
      <c r="R242" s="9"/>
      <c r="S242" s="23"/>
    </row>
    <row r="243" spans="3:19" s="5" customFormat="1" ht="15">
      <c r="C243" s="4"/>
      <c r="D243" s="4"/>
      <c r="G243" s="9"/>
      <c r="H243" s="9"/>
      <c r="I243" s="10"/>
      <c r="J243" s="10"/>
      <c r="K243" s="9"/>
      <c r="L243" s="9"/>
      <c r="M243" s="9"/>
      <c r="N243" s="9"/>
      <c r="O243" s="9"/>
      <c r="P243" s="9"/>
      <c r="Q243" s="9"/>
      <c r="R243" s="9"/>
      <c r="S243" s="23"/>
    </row>
    <row r="244" spans="3:19" s="5" customFormat="1" ht="15">
      <c r="C244" s="4"/>
      <c r="D244" s="4"/>
      <c r="G244" s="9"/>
      <c r="H244" s="9"/>
      <c r="I244" s="10"/>
      <c r="J244" s="10"/>
      <c r="K244" s="9"/>
      <c r="L244" s="9"/>
      <c r="M244" s="9"/>
      <c r="N244" s="9"/>
      <c r="O244" s="9"/>
      <c r="P244" s="9"/>
      <c r="Q244" s="9"/>
      <c r="R244" s="9"/>
      <c r="S244" s="23"/>
    </row>
    <row r="245" spans="3:19" s="5" customFormat="1" ht="15">
      <c r="C245" s="4"/>
      <c r="D245" s="4"/>
      <c r="G245" s="9"/>
      <c r="H245" s="9"/>
      <c r="I245" s="10"/>
      <c r="J245" s="10"/>
      <c r="K245" s="9"/>
      <c r="L245" s="9"/>
      <c r="M245" s="9"/>
      <c r="N245" s="9"/>
      <c r="O245" s="9"/>
      <c r="P245" s="9"/>
      <c r="Q245" s="9"/>
      <c r="R245" s="9"/>
      <c r="S245" s="23"/>
    </row>
    <row r="246" spans="3:19" s="5" customFormat="1" ht="15">
      <c r="C246" s="4"/>
      <c r="D246" s="4"/>
      <c r="G246" s="9"/>
      <c r="H246" s="9"/>
      <c r="I246" s="10"/>
      <c r="J246" s="10"/>
      <c r="K246" s="9"/>
      <c r="L246" s="9"/>
      <c r="M246" s="9"/>
      <c r="N246" s="9"/>
      <c r="O246" s="9"/>
      <c r="P246" s="9"/>
      <c r="Q246" s="9"/>
      <c r="R246" s="9"/>
      <c r="S246" s="23"/>
    </row>
    <row r="247" spans="3:19" s="5" customFormat="1" ht="15">
      <c r="C247" s="4"/>
      <c r="D247" s="4"/>
      <c r="G247" s="9"/>
      <c r="H247" s="9"/>
      <c r="I247" s="10"/>
      <c r="J247" s="10"/>
      <c r="K247" s="9"/>
      <c r="L247" s="9"/>
      <c r="M247" s="9"/>
      <c r="N247" s="9"/>
      <c r="O247" s="9"/>
      <c r="P247" s="9"/>
      <c r="Q247" s="9"/>
      <c r="R247" s="9"/>
      <c r="S247" s="23"/>
    </row>
    <row r="248" spans="3:19" s="5" customFormat="1" ht="15">
      <c r="C248" s="4"/>
      <c r="D248" s="4"/>
      <c r="G248" s="9"/>
      <c r="H248" s="9"/>
      <c r="I248" s="10"/>
      <c r="J248" s="10"/>
      <c r="K248" s="9"/>
      <c r="L248" s="9"/>
      <c r="M248" s="9"/>
      <c r="N248" s="9"/>
      <c r="O248" s="9"/>
      <c r="P248" s="9"/>
      <c r="Q248" s="9"/>
      <c r="R248" s="9"/>
      <c r="S248" s="23"/>
    </row>
    <row r="249" spans="3:19" s="5" customFormat="1" ht="15">
      <c r="C249" s="4"/>
      <c r="D249" s="4"/>
      <c r="G249" s="9"/>
      <c r="H249" s="9"/>
      <c r="I249" s="10"/>
      <c r="J249" s="10"/>
      <c r="K249" s="9"/>
      <c r="L249" s="9"/>
      <c r="M249" s="9"/>
      <c r="N249" s="9"/>
      <c r="O249" s="9"/>
      <c r="P249" s="9"/>
      <c r="Q249" s="9"/>
      <c r="R249" s="9"/>
      <c r="S249" s="23"/>
    </row>
    <row r="250" spans="3:19" s="5" customFormat="1" ht="15">
      <c r="C250" s="4"/>
      <c r="D250" s="4"/>
      <c r="G250" s="9"/>
      <c r="H250" s="9"/>
      <c r="I250" s="10"/>
      <c r="J250" s="10"/>
      <c r="K250" s="9"/>
      <c r="L250" s="9"/>
      <c r="M250" s="9"/>
      <c r="N250" s="9"/>
      <c r="O250" s="9"/>
      <c r="P250" s="9"/>
      <c r="Q250" s="9"/>
      <c r="R250" s="9"/>
      <c r="S250" s="23"/>
    </row>
    <row r="251" spans="3:19" s="5" customFormat="1" ht="15">
      <c r="C251" s="4"/>
      <c r="D251" s="4"/>
      <c r="G251" s="9"/>
      <c r="H251" s="9"/>
      <c r="I251" s="10"/>
      <c r="J251" s="10"/>
      <c r="K251" s="9"/>
      <c r="L251" s="9"/>
      <c r="M251" s="9"/>
      <c r="N251" s="9"/>
      <c r="O251" s="9"/>
      <c r="P251" s="9"/>
      <c r="Q251" s="9"/>
      <c r="R251" s="9"/>
      <c r="S251" s="23"/>
    </row>
    <row r="252" spans="3:19" s="5" customFormat="1" ht="15">
      <c r="C252" s="4"/>
      <c r="D252" s="4"/>
      <c r="G252" s="9"/>
      <c r="H252" s="9"/>
      <c r="I252" s="10"/>
      <c r="J252" s="10"/>
      <c r="K252" s="9"/>
      <c r="L252" s="9"/>
      <c r="M252" s="9"/>
      <c r="N252" s="9"/>
      <c r="O252" s="9"/>
      <c r="P252" s="9"/>
      <c r="Q252" s="9"/>
      <c r="R252" s="9"/>
      <c r="S252" s="23"/>
    </row>
    <row r="253" spans="3:19" s="5" customFormat="1" ht="15">
      <c r="C253" s="4"/>
      <c r="D253" s="4"/>
      <c r="G253" s="9"/>
      <c r="H253" s="9"/>
      <c r="I253" s="10"/>
      <c r="J253" s="10"/>
      <c r="K253" s="9"/>
      <c r="L253" s="9"/>
      <c r="M253" s="9"/>
      <c r="N253" s="9"/>
      <c r="O253" s="9"/>
      <c r="P253" s="9"/>
      <c r="Q253" s="9"/>
      <c r="R253" s="9"/>
      <c r="S253" s="23"/>
    </row>
    <row r="254" spans="3:19" s="5" customFormat="1" ht="15">
      <c r="C254" s="4"/>
      <c r="D254" s="4"/>
      <c r="G254" s="9"/>
      <c r="H254" s="9"/>
      <c r="I254" s="10"/>
      <c r="J254" s="10"/>
      <c r="K254" s="9"/>
      <c r="L254" s="9"/>
      <c r="M254" s="9"/>
      <c r="N254" s="9"/>
      <c r="O254" s="9"/>
      <c r="P254" s="9"/>
      <c r="Q254" s="9"/>
      <c r="R254" s="9"/>
      <c r="S254" s="23"/>
    </row>
    <row r="255" spans="3:19" s="5" customFormat="1" ht="15">
      <c r="C255" s="4"/>
      <c r="D255" s="4"/>
      <c r="G255" s="9"/>
      <c r="H255" s="9"/>
      <c r="I255" s="10"/>
      <c r="J255" s="10"/>
      <c r="K255" s="9"/>
      <c r="L255" s="9"/>
      <c r="M255" s="9"/>
      <c r="N255" s="9"/>
      <c r="O255" s="9"/>
      <c r="P255" s="9"/>
      <c r="Q255" s="9"/>
      <c r="R255" s="9"/>
      <c r="S255" s="23"/>
    </row>
    <row r="256" spans="3:19" s="5" customFormat="1" ht="15">
      <c r="C256" s="4"/>
      <c r="D256" s="4"/>
      <c r="G256" s="9"/>
      <c r="H256" s="9"/>
      <c r="I256" s="10"/>
      <c r="J256" s="10"/>
      <c r="K256" s="9"/>
      <c r="L256" s="9"/>
      <c r="M256" s="9"/>
      <c r="N256" s="9"/>
      <c r="O256" s="9"/>
      <c r="P256" s="9"/>
      <c r="Q256" s="9"/>
      <c r="R256" s="9"/>
      <c r="S256" s="23"/>
    </row>
    <row r="257" spans="3:19" s="5" customFormat="1" ht="15">
      <c r="C257" s="4"/>
      <c r="D257" s="4"/>
      <c r="G257" s="9"/>
      <c r="H257" s="9"/>
      <c r="I257" s="10"/>
      <c r="J257" s="10"/>
      <c r="K257" s="9"/>
      <c r="L257" s="9"/>
      <c r="M257" s="9"/>
      <c r="N257" s="9"/>
      <c r="O257" s="9"/>
      <c r="P257" s="9"/>
      <c r="Q257" s="9"/>
      <c r="R257" s="9"/>
      <c r="S257" s="23"/>
    </row>
    <row r="258" spans="3:19" s="5" customFormat="1" ht="15">
      <c r="C258" s="4"/>
      <c r="D258" s="4"/>
      <c r="G258" s="9"/>
      <c r="H258" s="9"/>
      <c r="I258" s="10"/>
      <c r="J258" s="10"/>
      <c r="K258" s="9"/>
      <c r="L258" s="9"/>
      <c r="M258" s="9"/>
      <c r="N258" s="9"/>
      <c r="O258" s="9"/>
      <c r="P258" s="9"/>
      <c r="Q258" s="9"/>
      <c r="R258" s="9"/>
      <c r="S258" s="23"/>
    </row>
    <row r="259" spans="3:19" s="5" customFormat="1" ht="15">
      <c r="C259" s="4"/>
      <c r="D259" s="4"/>
      <c r="G259" s="9"/>
      <c r="H259" s="9"/>
      <c r="I259" s="10"/>
      <c r="J259" s="10"/>
      <c r="K259" s="9"/>
      <c r="L259" s="9"/>
      <c r="M259" s="9"/>
      <c r="N259" s="9"/>
      <c r="O259" s="9"/>
      <c r="P259" s="9"/>
      <c r="Q259" s="9"/>
      <c r="R259" s="9"/>
      <c r="S259" s="23"/>
    </row>
    <row r="260" spans="3:19" s="5" customFormat="1" ht="15">
      <c r="C260" s="4"/>
      <c r="D260" s="4"/>
      <c r="G260" s="9"/>
      <c r="H260" s="9"/>
      <c r="I260" s="10"/>
      <c r="J260" s="10"/>
      <c r="K260" s="9"/>
      <c r="L260" s="9"/>
      <c r="M260" s="9"/>
      <c r="N260" s="9"/>
      <c r="O260" s="9"/>
      <c r="P260" s="9"/>
      <c r="Q260" s="9"/>
      <c r="R260" s="9"/>
      <c r="S260" s="23"/>
    </row>
    <row r="261" spans="3:19" s="5" customFormat="1" ht="15">
      <c r="C261" s="4"/>
      <c r="D261" s="4"/>
      <c r="G261" s="9"/>
      <c r="H261" s="9"/>
      <c r="I261" s="10"/>
      <c r="J261" s="10"/>
      <c r="K261" s="9"/>
      <c r="L261" s="9"/>
      <c r="M261" s="9"/>
      <c r="N261" s="9"/>
      <c r="O261" s="9"/>
      <c r="P261" s="9"/>
      <c r="Q261" s="9"/>
      <c r="R261" s="9"/>
      <c r="S261" s="23"/>
    </row>
    <row r="262" spans="3:19" s="5" customFormat="1" ht="15">
      <c r="C262" s="4"/>
      <c r="D262" s="4"/>
      <c r="G262" s="9"/>
      <c r="H262" s="9"/>
      <c r="I262" s="10"/>
      <c r="J262" s="10"/>
      <c r="K262" s="9"/>
      <c r="L262" s="9"/>
      <c r="M262" s="9"/>
      <c r="N262" s="9"/>
      <c r="O262" s="9"/>
      <c r="P262" s="9"/>
      <c r="Q262" s="9"/>
      <c r="R262" s="9"/>
      <c r="S262" s="23"/>
    </row>
    <row r="263" spans="3:19" s="5" customFormat="1" ht="15">
      <c r="C263" s="4"/>
      <c r="D263" s="4"/>
      <c r="G263" s="9"/>
      <c r="H263" s="9"/>
      <c r="I263" s="10"/>
      <c r="J263" s="10"/>
      <c r="K263" s="9"/>
      <c r="L263" s="9"/>
      <c r="M263" s="9"/>
      <c r="N263" s="9"/>
      <c r="O263" s="9"/>
      <c r="P263" s="9"/>
      <c r="Q263" s="9"/>
      <c r="R263" s="9"/>
      <c r="S263" s="23"/>
    </row>
    <row r="264" spans="3:19" s="5" customFormat="1" ht="15">
      <c r="C264" s="4"/>
      <c r="D264" s="4"/>
      <c r="G264" s="9"/>
      <c r="H264" s="9"/>
      <c r="I264" s="10"/>
      <c r="J264" s="10"/>
      <c r="K264" s="9"/>
      <c r="L264" s="9"/>
      <c r="M264" s="9"/>
      <c r="N264" s="9"/>
      <c r="O264" s="9"/>
      <c r="P264" s="9"/>
      <c r="Q264" s="9"/>
      <c r="R264" s="9"/>
      <c r="S264" s="23"/>
    </row>
    <row r="265" spans="3:19" s="5" customFormat="1" ht="15">
      <c r="C265" s="4"/>
      <c r="D265" s="4"/>
      <c r="G265" s="9"/>
      <c r="H265" s="9"/>
      <c r="I265" s="10"/>
      <c r="J265" s="10"/>
      <c r="K265" s="9"/>
      <c r="L265" s="9"/>
      <c r="M265" s="9"/>
      <c r="N265" s="9"/>
      <c r="O265" s="9"/>
      <c r="P265" s="9"/>
      <c r="Q265" s="9"/>
      <c r="R265" s="9"/>
      <c r="S265" s="23"/>
    </row>
    <row r="266" spans="3:19" s="5" customFormat="1" ht="15">
      <c r="C266" s="4"/>
      <c r="D266" s="4"/>
      <c r="G266" s="9"/>
      <c r="H266" s="9"/>
      <c r="I266" s="10"/>
      <c r="J266" s="10"/>
      <c r="K266" s="9"/>
      <c r="L266" s="9"/>
      <c r="M266" s="9"/>
      <c r="N266" s="9"/>
      <c r="O266" s="9"/>
      <c r="P266" s="9"/>
      <c r="Q266" s="9"/>
      <c r="R266" s="9"/>
      <c r="S266" s="23"/>
    </row>
    <row r="267" spans="3:19" s="5" customFormat="1" ht="15">
      <c r="C267" s="4"/>
      <c r="D267" s="4"/>
      <c r="G267" s="9"/>
      <c r="H267" s="9"/>
      <c r="I267" s="10"/>
      <c r="J267" s="10"/>
      <c r="K267" s="9"/>
      <c r="L267" s="9"/>
      <c r="M267" s="9"/>
      <c r="N267" s="9"/>
      <c r="O267" s="9"/>
      <c r="P267" s="9"/>
      <c r="Q267" s="9"/>
      <c r="R267" s="9"/>
      <c r="S267" s="23"/>
    </row>
    <row r="268" spans="3:19" s="5" customFormat="1" ht="15">
      <c r="C268" s="4"/>
      <c r="D268" s="4"/>
      <c r="G268" s="9"/>
      <c r="H268" s="9"/>
      <c r="I268" s="10"/>
      <c r="J268" s="10"/>
      <c r="K268" s="9"/>
      <c r="L268" s="9"/>
      <c r="M268" s="9"/>
      <c r="N268" s="9"/>
      <c r="O268" s="9"/>
      <c r="P268" s="9"/>
      <c r="Q268" s="9"/>
      <c r="R268" s="9"/>
      <c r="S268" s="23"/>
    </row>
    <row r="269" spans="3:19" s="5" customFormat="1" ht="15">
      <c r="C269" s="4"/>
      <c r="D269" s="4"/>
      <c r="G269" s="9"/>
      <c r="H269" s="9"/>
      <c r="I269" s="10"/>
      <c r="J269" s="10"/>
      <c r="K269" s="9"/>
      <c r="L269" s="9"/>
      <c r="M269" s="9"/>
      <c r="N269" s="9"/>
      <c r="O269" s="9"/>
      <c r="P269" s="9"/>
      <c r="Q269" s="9"/>
      <c r="R269" s="9"/>
      <c r="S269" s="23"/>
    </row>
    <row r="270" spans="3:19" s="5" customFormat="1" ht="15">
      <c r="C270" s="4"/>
      <c r="D270" s="4"/>
      <c r="G270" s="9"/>
      <c r="H270" s="9"/>
      <c r="I270" s="10"/>
      <c r="J270" s="10"/>
      <c r="K270" s="9"/>
      <c r="L270" s="9"/>
      <c r="M270" s="9"/>
      <c r="N270" s="9"/>
      <c r="O270" s="9"/>
      <c r="P270" s="9"/>
      <c r="Q270" s="9"/>
      <c r="R270" s="9"/>
      <c r="S270" s="23"/>
    </row>
    <row r="271" spans="3:19" s="5" customFormat="1" ht="15">
      <c r="C271" s="4"/>
      <c r="D271" s="4"/>
      <c r="G271" s="9"/>
      <c r="H271" s="9"/>
      <c r="I271" s="10"/>
      <c r="J271" s="10"/>
      <c r="K271" s="9"/>
      <c r="L271" s="9"/>
      <c r="M271" s="9"/>
      <c r="N271" s="9"/>
      <c r="O271" s="9"/>
      <c r="P271" s="9"/>
      <c r="Q271" s="9"/>
      <c r="R271" s="9"/>
      <c r="S271" s="23"/>
    </row>
    <row r="272" spans="3:19" s="5" customFormat="1" ht="15">
      <c r="C272" s="4"/>
      <c r="D272" s="4"/>
      <c r="G272" s="9"/>
      <c r="H272" s="9"/>
      <c r="I272" s="10"/>
      <c r="J272" s="10"/>
      <c r="K272" s="9"/>
      <c r="L272" s="9"/>
      <c r="M272" s="9"/>
      <c r="N272" s="9"/>
      <c r="O272" s="9"/>
      <c r="P272" s="9"/>
      <c r="Q272" s="9"/>
      <c r="R272" s="9"/>
      <c r="S272" s="23"/>
    </row>
    <row r="273" spans="3:19" s="5" customFormat="1" ht="15">
      <c r="C273" s="4"/>
      <c r="D273" s="4"/>
      <c r="G273" s="9"/>
      <c r="H273" s="9"/>
      <c r="I273" s="10"/>
      <c r="J273" s="10"/>
      <c r="K273" s="9"/>
      <c r="L273" s="9"/>
      <c r="M273" s="9"/>
      <c r="N273" s="9"/>
      <c r="O273" s="9"/>
      <c r="P273" s="9"/>
      <c r="Q273" s="9"/>
      <c r="R273" s="9"/>
      <c r="S273" s="23"/>
    </row>
    <row r="274" spans="3:19" s="5" customFormat="1" ht="15">
      <c r="C274" s="4"/>
      <c r="D274" s="4"/>
      <c r="G274" s="9"/>
      <c r="H274" s="9"/>
      <c r="I274" s="10"/>
      <c r="J274" s="10"/>
      <c r="K274" s="9"/>
      <c r="L274" s="9"/>
      <c r="M274" s="9"/>
      <c r="N274" s="9"/>
      <c r="O274" s="9"/>
      <c r="P274" s="9"/>
      <c r="Q274" s="9"/>
      <c r="R274" s="9"/>
      <c r="S274" s="23"/>
    </row>
    <row r="275" spans="3:19" s="5" customFormat="1" ht="15">
      <c r="C275" s="4"/>
      <c r="D275" s="4"/>
      <c r="G275" s="9"/>
      <c r="H275" s="9"/>
      <c r="I275" s="10"/>
      <c r="J275" s="10"/>
      <c r="K275" s="9"/>
      <c r="L275" s="9"/>
      <c r="M275" s="9"/>
      <c r="N275" s="9"/>
      <c r="O275" s="9"/>
      <c r="P275" s="9"/>
      <c r="Q275" s="9"/>
      <c r="R275" s="9"/>
      <c r="S275" s="23"/>
    </row>
    <row r="276" spans="3:19" s="5" customFormat="1" ht="15">
      <c r="C276" s="4"/>
      <c r="D276" s="4"/>
      <c r="G276" s="9"/>
      <c r="H276" s="9"/>
      <c r="I276" s="10"/>
      <c r="J276" s="10"/>
      <c r="K276" s="9"/>
      <c r="L276" s="9"/>
      <c r="M276" s="9"/>
      <c r="N276" s="9"/>
      <c r="O276" s="9"/>
      <c r="P276" s="9"/>
      <c r="Q276" s="9"/>
      <c r="R276" s="9"/>
      <c r="S276" s="23"/>
    </row>
    <row r="277" spans="3:19" s="5" customFormat="1" ht="15">
      <c r="C277" s="4"/>
      <c r="D277" s="4"/>
      <c r="G277" s="9"/>
      <c r="H277" s="9"/>
      <c r="I277" s="10"/>
      <c r="J277" s="10"/>
      <c r="K277" s="9"/>
      <c r="L277" s="9"/>
      <c r="M277" s="9"/>
      <c r="N277" s="9"/>
      <c r="O277" s="9"/>
      <c r="P277" s="9"/>
      <c r="Q277" s="9"/>
      <c r="R277" s="9"/>
      <c r="S277" s="23"/>
    </row>
    <row r="278" spans="3:19" s="5" customFormat="1" ht="15">
      <c r="C278" s="4"/>
      <c r="D278" s="4"/>
      <c r="G278" s="9"/>
      <c r="H278" s="9"/>
      <c r="I278" s="10"/>
      <c r="J278" s="10"/>
      <c r="K278" s="9"/>
      <c r="L278" s="9"/>
      <c r="M278" s="9"/>
      <c r="N278" s="9"/>
      <c r="O278" s="9"/>
      <c r="P278" s="9"/>
      <c r="Q278" s="9"/>
      <c r="R278" s="9"/>
      <c r="S278" s="23"/>
    </row>
    <row r="279" spans="3:19" s="5" customFormat="1" ht="15">
      <c r="C279" s="4"/>
      <c r="D279" s="4"/>
      <c r="G279" s="9"/>
      <c r="H279" s="9"/>
      <c r="I279" s="10"/>
      <c r="J279" s="10"/>
      <c r="K279" s="9"/>
      <c r="L279" s="9"/>
      <c r="M279" s="9"/>
      <c r="N279" s="9"/>
      <c r="O279" s="9"/>
      <c r="P279" s="9"/>
      <c r="Q279" s="9"/>
      <c r="R279" s="9"/>
      <c r="S279" s="23"/>
    </row>
    <row r="280" spans="3:19" s="5" customFormat="1" ht="15">
      <c r="C280" s="4"/>
      <c r="D280" s="4"/>
      <c r="G280" s="9"/>
      <c r="H280" s="9"/>
      <c r="I280" s="10"/>
      <c r="J280" s="10"/>
      <c r="K280" s="9"/>
      <c r="L280" s="9"/>
      <c r="M280" s="9"/>
      <c r="N280" s="9"/>
      <c r="O280" s="9"/>
      <c r="P280" s="9"/>
      <c r="Q280" s="9"/>
      <c r="R280" s="9"/>
      <c r="S280" s="23"/>
    </row>
    <row r="281" spans="3:19" s="5" customFormat="1" ht="15">
      <c r="C281" s="4"/>
      <c r="D281" s="4"/>
      <c r="G281" s="9"/>
      <c r="H281" s="9"/>
      <c r="I281" s="10"/>
      <c r="J281" s="10"/>
      <c r="K281" s="9"/>
      <c r="L281" s="9"/>
      <c r="M281" s="9"/>
      <c r="N281" s="9"/>
      <c r="O281" s="9"/>
      <c r="P281" s="9"/>
      <c r="Q281" s="9"/>
      <c r="R281" s="9"/>
      <c r="S281" s="23"/>
    </row>
    <row r="282" spans="3:19" s="5" customFormat="1" ht="15">
      <c r="C282" s="4"/>
      <c r="D282" s="4"/>
      <c r="G282" s="9"/>
      <c r="H282" s="9"/>
      <c r="I282" s="10"/>
      <c r="J282" s="10"/>
      <c r="K282" s="9"/>
      <c r="L282" s="9"/>
      <c r="M282" s="9"/>
      <c r="N282" s="9"/>
      <c r="O282" s="9"/>
      <c r="P282" s="9"/>
      <c r="Q282" s="9"/>
      <c r="R282" s="9"/>
      <c r="S282" s="23"/>
    </row>
    <row r="283" spans="3:19" s="5" customFormat="1" ht="15">
      <c r="C283" s="4"/>
      <c r="D283" s="4"/>
      <c r="G283" s="9"/>
      <c r="H283" s="9"/>
      <c r="I283" s="10"/>
      <c r="J283" s="10"/>
      <c r="K283" s="9"/>
      <c r="L283" s="9"/>
      <c r="M283" s="9"/>
      <c r="N283" s="9"/>
      <c r="O283" s="9"/>
      <c r="P283" s="9"/>
      <c r="Q283" s="9"/>
      <c r="R283" s="9"/>
      <c r="S283" s="23"/>
    </row>
    <row r="284" spans="3:19" s="5" customFormat="1" ht="15">
      <c r="C284" s="4"/>
      <c r="D284" s="4"/>
      <c r="G284" s="9"/>
      <c r="H284" s="9"/>
      <c r="I284" s="10"/>
      <c r="J284" s="10"/>
      <c r="K284" s="9"/>
      <c r="L284" s="9"/>
      <c r="M284" s="9"/>
      <c r="N284" s="9"/>
      <c r="O284" s="9"/>
      <c r="P284" s="9"/>
      <c r="Q284" s="9"/>
      <c r="R284" s="9"/>
      <c r="S284" s="23"/>
    </row>
    <row r="285" spans="3:19" s="5" customFormat="1" ht="15">
      <c r="C285" s="4"/>
      <c r="D285" s="4"/>
      <c r="G285" s="9"/>
      <c r="H285" s="9"/>
      <c r="I285" s="10"/>
      <c r="J285" s="10"/>
      <c r="K285" s="9"/>
      <c r="L285" s="9"/>
      <c r="M285" s="9"/>
      <c r="N285" s="9"/>
      <c r="O285" s="9"/>
      <c r="P285" s="9"/>
      <c r="Q285" s="9"/>
      <c r="R285" s="9"/>
      <c r="S285" s="23"/>
    </row>
    <row r="286" spans="3:19" s="5" customFormat="1" ht="15">
      <c r="C286" s="4"/>
      <c r="D286" s="4"/>
      <c r="G286" s="9"/>
      <c r="H286" s="9"/>
      <c r="I286" s="10"/>
      <c r="J286" s="10"/>
      <c r="K286" s="9"/>
      <c r="L286" s="9"/>
      <c r="M286" s="9"/>
      <c r="N286" s="9"/>
      <c r="O286" s="9"/>
      <c r="P286" s="9"/>
      <c r="Q286" s="9"/>
      <c r="R286" s="9"/>
      <c r="S286" s="23"/>
    </row>
    <row r="287" spans="3:19" s="5" customFormat="1" ht="15">
      <c r="C287" s="4"/>
      <c r="D287" s="4"/>
      <c r="G287" s="9"/>
      <c r="H287" s="9"/>
      <c r="I287" s="10"/>
      <c r="J287" s="10"/>
      <c r="K287" s="9"/>
      <c r="L287" s="9"/>
      <c r="M287" s="9"/>
      <c r="N287" s="9"/>
      <c r="O287" s="9"/>
      <c r="P287" s="9"/>
      <c r="Q287" s="9"/>
      <c r="R287" s="9"/>
      <c r="S287" s="23"/>
    </row>
    <row r="288" spans="3:19" s="5" customFormat="1" ht="15">
      <c r="C288" s="4"/>
      <c r="D288" s="4"/>
      <c r="G288" s="9"/>
      <c r="H288" s="9"/>
      <c r="I288" s="10"/>
      <c r="J288" s="10"/>
      <c r="K288" s="9"/>
      <c r="L288" s="9"/>
      <c r="M288" s="9"/>
      <c r="N288" s="9"/>
      <c r="O288" s="9"/>
      <c r="P288" s="9"/>
      <c r="Q288" s="9"/>
      <c r="R288" s="9"/>
      <c r="S288" s="23"/>
    </row>
    <row r="289" spans="3:19" s="5" customFormat="1" ht="15">
      <c r="C289" s="4"/>
      <c r="D289" s="4"/>
      <c r="G289" s="9"/>
      <c r="H289" s="9"/>
      <c r="I289" s="10"/>
      <c r="J289" s="10"/>
      <c r="K289" s="9"/>
      <c r="L289" s="9"/>
      <c r="M289" s="9"/>
      <c r="N289" s="9"/>
      <c r="O289" s="9"/>
      <c r="P289" s="9"/>
      <c r="Q289" s="9"/>
      <c r="R289" s="9"/>
      <c r="S289" s="23"/>
    </row>
    <row r="290" spans="3:19" s="5" customFormat="1" ht="15">
      <c r="C290" s="4"/>
      <c r="D290" s="4"/>
      <c r="G290" s="9"/>
      <c r="H290" s="9"/>
      <c r="I290" s="10"/>
      <c r="J290" s="10"/>
      <c r="K290" s="9"/>
      <c r="L290" s="9"/>
      <c r="M290" s="9"/>
      <c r="N290" s="9"/>
      <c r="O290" s="9"/>
      <c r="P290" s="9"/>
      <c r="Q290" s="9"/>
      <c r="R290" s="9"/>
      <c r="S290" s="23"/>
    </row>
    <row r="291" spans="3:19" s="5" customFormat="1" ht="15">
      <c r="C291" s="4"/>
      <c r="D291" s="4"/>
      <c r="G291" s="9"/>
      <c r="H291" s="9"/>
      <c r="I291" s="10"/>
      <c r="J291" s="10"/>
      <c r="K291" s="9"/>
      <c r="L291" s="9"/>
      <c r="M291" s="9"/>
      <c r="N291" s="9"/>
      <c r="O291" s="9"/>
      <c r="P291" s="9"/>
      <c r="Q291" s="9"/>
      <c r="R291" s="9"/>
      <c r="S291" s="23"/>
    </row>
    <row r="292" spans="3:19" s="5" customFormat="1" ht="15">
      <c r="C292" s="4"/>
      <c r="D292" s="4"/>
      <c r="G292" s="9"/>
      <c r="H292" s="9"/>
      <c r="I292" s="10"/>
      <c r="J292" s="10"/>
      <c r="K292" s="9"/>
      <c r="L292" s="9"/>
      <c r="M292" s="9"/>
      <c r="N292" s="9"/>
      <c r="O292" s="9"/>
      <c r="P292" s="9"/>
      <c r="Q292" s="9"/>
      <c r="R292" s="9"/>
      <c r="S292" s="23"/>
    </row>
    <row r="293" spans="3:19" s="5" customFormat="1" ht="15">
      <c r="C293" s="4"/>
      <c r="D293" s="4"/>
      <c r="G293" s="9"/>
      <c r="H293" s="9"/>
      <c r="I293" s="10"/>
      <c r="J293" s="10"/>
      <c r="K293" s="9"/>
      <c r="L293" s="9"/>
      <c r="M293" s="9"/>
      <c r="N293" s="9"/>
      <c r="O293" s="9"/>
      <c r="P293" s="9"/>
      <c r="Q293" s="9"/>
      <c r="R293" s="9"/>
      <c r="S293" s="23"/>
    </row>
    <row r="294" spans="3:19" s="5" customFormat="1" ht="15">
      <c r="C294" s="4"/>
      <c r="D294" s="4"/>
      <c r="G294" s="9"/>
      <c r="H294" s="9"/>
      <c r="I294" s="10"/>
      <c r="J294" s="10"/>
      <c r="K294" s="9"/>
      <c r="L294" s="9"/>
      <c r="M294" s="9"/>
      <c r="N294" s="9"/>
      <c r="O294" s="9"/>
      <c r="P294" s="9"/>
      <c r="Q294" s="9"/>
      <c r="R294" s="9"/>
      <c r="S294" s="23"/>
    </row>
    <row r="295" spans="3:19" s="5" customFormat="1" ht="15">
      <c r="C295" s="4"/>
      <c r="D295" s="4"/>
      <c r="G295" s="9"/>
      <c r="H295" s="9"/>
      <c r="I295" s="10"/>
      <c r="J295" s="10"/>
      <c r="K295" s="9"/>
      <c r="L295" s="9"/>
      <c r="M295" s="9"/>
      <c r="N295" s="9"/>
      <c r="O295" s="9"/>
      <c r="P295" s="9"/>
      <c r="Q295" s="9"/>
      <c r="R295" s="9"/>
      <c r="S295" s="23"/>
    </row>
    <row r="296" spans="3:19" s="5" customFormat="1" ht="15">
      <c r="C296" s="4"/>
      <c r="D296" s="4"/>
      <c r="G296" s="9"/>
      <c r="H296" s="9"/>
      <c r="I296" s="10"/>
      <c r="J296" s="10"/>
      <c r="K296" s="9"/>
      <c r="L296" s="9"/>
      <c r="M296" s="9"/>
      <c r="N296" s="9"/>
      <c r="O296" s="9"/>
      <c r="P296" s="9"/>
      <c r="Q296" s="9"/>
      <c r="R296" s="9"/>
      <c r="S296" s="23"/>
    </row>
    <row r="297" spans="3:19" s="5" customFormat="1" ht="15">
      <c r="C297" s="4"/>
      <c r="D297" s="4"/>
      <c r="G297" s="9"/>
      <c r="H297" s="9"/>
      <c r="I297" s="10"/>
      <c r="J297" s="10"/>
      <c r="K297" s="9"/>
      <c r="L297" s="9"/>
      <c r="M297" s="9"/>
      <c r="N297" s="9"/>
      <c r="O297" s="9"/>
      <c r="P297" s="9"/>
      <c r="Q297" s="9"/>
      <c r="R297" s="9"/>
      <c r="S297" s="23"/>
    </row>
    <row r="298" spans="3:19" s="5" customFormat="1" ht="15">
      <c r="C298" s="4"/>
      <c r="D298" s="4"/>
      <c r="G298" s="9"/>
      <c r="H298" s="9"/>
      <c r="I298" s="10"/>
      <c r="J298" s="10"/>
      <c r="K298" s="9"/>
      <c r="L298" s="9"/>
      <c r="M298" s="9"/>
      <c r="N298" s="9"/>
      <c r="O298" s="9"/>
      <c r="P298" s="9"/>
      <c r="Q298" s="9"/>
      <c r="R298" s="9"/>
      <c r="S298" s="23"/>
    </row>
    <row r="299" spans="3:19" s="5" customFormat="1" ht="15">
      <c r="C299" s="4"/>
      <c r="D299" s="4"/>
      <c r="G299" s="9"/>
      <c r="H299" s="9"/>
      <c r="I299" s="10"/>
      <c r="J299" s="10"/>
      <c r="K299" s="9"/>
      <c r="L299" s="9"/>
      <c r="M299" s="9"/>
      <c r="N299" s="9"/>
      <c r="O299" s="9"/>
      <c r="P299" s="9"/>
      <c r="Q299" s="9"/>
      <c r="R299" s="9"/>
      <c r="S299" s="23"/>
    </row>
    <row r="300" spans="3:19" s="5" customFormat="1" ht="15">
      <c r="C300" s="4"/>
      <c r="D300" s="4"/>
      <c r="G300" s="9"/>
      <c r="H300" s="9"/>
      <c r="I300" s="10"/>
      <c r="J300" s="10"/>
      <c r="K300" s="9"/>
      <c r="L300" s="9"/>
      <c r="M300" s="9"/>
      <c r="N300" s="9"/>
      <c r="O300" s="9"/>
      <c r="P300" s="9"/>
      <c r="Q300" s="9"/>
      <c r="R300" s="9"/>
      <c r="S300" s="23"/>
    </row>
    <row r="301" spans="3:19" s="5" customFormat="1" ht="15">
      <c r="C301" s="4"/>
      <c r="D301" s="4"/>
      <c r="G301" s="9"/>
      <c r="H301" s="9"/>
      <c r="I301" s="10"/>
      <c r="J301" s="10"/>
      <c r="K301" s="9"/>
      <c r="L301" s="9"/>
      <c r="M301" s="9"/>
      <c r="N301" s="9"/>
      <c r="O301" s="9"/>
      <c r="P301" s="9"/>
      <c r="Q301" s="9"/>
      <c r="R301" s="9"/>
      <c r="S301" s="23"/>
    </row>
    <row r="302" spans="3:19" s="5" customFormat="1" ht="15">
      <c r="C302" s="4"/>
      <c r="D302" s="4"/>
      <c r="G302" s="9"/>
      <c r="H302" s="9"/>
      <c r="I302" s="10"/>
      <c r="J302" s="10"/>
      <c r="K302" s="9"/>
      <c r="L302" s="9"/>
      <c r="M302" s="9"/>
      <c r="N302" s="9"/>
      <c r="O302" s="9"/>
      <c r="P302" s="9"/>
      <c r="Q302" s="9"/>
      <c r="R302" s="9"/>
      <c r="S302" s="23"/>
    </row>
    <row r="303" spans="3:19" s="5" customFormat="1" ht="15">
      <c r="C303" s="4"/>
      <c r="D303" s="4"/>
      <c r="G303" s="9"/>
      <c r="H303" s="9"/>
      <c r="I303" s="10"/>
      <c r="J303" s="10"/>
      <c r="K303" s="9"/>
      <c r="L303" s="9"/>
      <c r="M303" s="9"/>
      <c r="N303" s="9"/>
      <c r="O303" s="9"/>
      <c r="P303" s="9"/>
      <c r="Q303" s="9"/>
      <c r="R303" s="9"/>
      <c r="S303" s="23"/>
    </row>
    <row r="304" spans="3:19" s="5" customFormat="1" ht="15">
      <c r="C304" s="4"/>
      <c r="D304" s="4"/>
      <c r="G304" s="9"/>
      <c r="H304" s="9"/>
      <c r="I304" s="10"/>
      <c r="J304" s="10"/>
      <c r="K304" s="9"/>
      <c r="L304" s="9"/>
      <c r="M304" s="9"/>
      <c r="N304" s="9"/>
      <c r="O304" s="9"/>
      <c r="P304" s="9"/>
      <c r="Q304" s="9"/>
      <c r="R304" s="9"/>
      <c r="S304" s="23"/>
    </row>
    <row r="305" spans="3:19" s="5" customFormat="1" ht="15">
      <c r="C305" s="4"/>
      <c r="D305" s="4"/>
      <c r="G305" s="9"/>
      <c r="H305" s="9"/>
      <c r="I305" s="10"/>
      <c r="J305" s="10"/>
      <c r="K305" s="9"/>
      <c r="L305" s="9"/>
      <c r="M305" s="9"/>
      <c r="N305" s="9"/>
      <c r="O305" s="9"/>
      <c r="P305" s="9"/>
      <c r="Q305" s="9"/>
      <c r="R305" s="9"/>
      <c r="S305" s="23"/>
    </row>
    <row r="306" spans="3:19" s="5" customFormat="1" ht="15">
      <c r="C306" s="4"/>
      <c r="D306" s="4"/>
      <c r="G306" s="9"/>
      <c r="H306" s="9"/>
      <c r="I306" s="10"/>
      <c r="J306" s="10"/>
      <c r="K306" s="9"/>
      <c r="L306" s="9"/>
      <c r="M306" s="9"/>
      <c r="N306" s="9"/>
      <c r="O306" s="9"/>
      <c r="P306" s="9"/>
      <c r="Q306" s="9"/>
      <c r="R306" s="9"/>
      <c r="S306" s="23"/>
    </row>
    <row r="307" spans="3:19" s="5" customFormat="1" ht="15">
      <c r="C307" s="4"/>
      <c r="D307" s="4"/>
      <c r="G307" s="9"/>
      <c r="H307" s="9"/>
      <c r="I307" s="10"/>
      <c r="J307" s="10"/>
      <c r="K307" s="9"/>
      <c r="L307" s="9"/>
      <c r="M307" s="9"/>
      <c r="N307" s="9"/>
      <c r="O307" s="9"/>
      <c r="P307" s="9"/>
      <c r="Q307" s="9"/>
      <c r="R307" s="9"/>
      <c r="S307" s="23"/>
    </row>
    <row r="308" spans="3:19" s="5" customFormat="1" ht="15">
      <c r="C308" s="4"/>
      <c r="D308" s="4"/>
      <c r="G308" s="9"/>
      <c r="H308" s="9"/>
      <c r="I308" s="10"/>
      <c r="J308" s="10"/>
      <c r="K308" s="9"/>
      <c r="L308" s="9"/>
      <c r="M308" s="9"/>
      <c r="N308" s="9"/>
      <c r="O308" s="9"/>
      <c r="P308" s="9"/>
      <c r="Q308" s="9"/>
      <c r="R308" s="9"/>
      <c r="S308" s="23"/>
    </row>
    <row r="309" spans="3:19" s="5" customFormat="1" ht="15">
      <c r="C309" s="4"/>
      <c r="D309" s="4"/>
      <c r="G309" s="9"/>
      <c r="H309" s="9"/>
      <c r="I309" s="10"/>
      <c r="J309" s="10"/>
      <c r="K309" s="9"/>
      <c r="L309" s="9"/>
      <c r="M309" s="9"/>
      <c r="N309" s="9"/>
      <c r="O309" s="9"/>
      <c r="P309" s="9"/>
      <c r="Q309" s="9"/>
      <c r="R309" s="9"/>
      <c r="S309" s="23"/>
    </row>
    <row r="310" spans="3:19" s="5" customFormat="1" ht="15">
      <c r="C310" s="4"/>
      <c r="D310" s="4"/>
      <c r="G310" s="9"/>
      <c r="H310" s="9"/>
      <c r="I310" s="10"/>
      <c r="J310" s="10"/>
      <c r="K310" s="9"/>
      <c r="L310" s="9"/>
      <c r="M310" s="9"/>
      <c r="N310" s="9"/>
      <c r="O310" s="9"/>
      <c r="P310" s="9"/>
      <c r="Q310" s="9"/>
      <c r="R310" s="9"/>
      <c r="S310" s="23"/>
    </row>
    <row r="311" spans="3:19" s="5" customFormat="1" ht="15">
      <c r="C311" s="4"/>
      <c r="D311" s="4"/>
      <c r="G311" s="9"/>
      <c r="H311" s="9"/>
      <c r="I311" s="10"/>
      <c r="J311" s="10"/>
      <c r="K311" s="9"/>
      <c r="L311" s="9"/>
      <c r="M311" s="9"/>
      <c r="N311" s="9"/>
      <c r="O311" s="9"/>
      <c r="P311" s="9"/>
      <c r="Q311" s="9"/>
      <c r="R311" s="9"/>
      <c r="S311" s="23"/>
    </row>
    <row r="312" spans="3:19" s="5" customFormat="1" ht="15">
      <c r="C312" s="4"/>
      <c r="D312" s="4"/>
      <c r="G312" s="9"/>
      <c r="H312" s="9"/>
      <c r="I312" s="10"/>
      <c r="J312" s="10"/>
      <c r="K312" s="9"/>
      <c r="L312" s="9"/>
      <c r="M312" s="9"/>
      <c r="N312" s="9"/>
      <c r="O312" s="9"/>
      <c r="P312" s="9"/>
      <c r="Q312" s="9"/>
      <c r="R312" s="9"/>
      <c r="S312" s="23"/>
    </row>
    <row r="313" spans="3:19" s="5" customFormat="1" ht="15">
      <c r="C313" s="4"/>
      <c r="D313" s="4"/>
      <c r="G313" s="9"/>
      <c r="H313" s="9"/>
      <c r="I313" s="10"/>
      <c r="J313" s="10"/>
      <c r="K313" s="9"/>
      <c r="L313" s="9"/>
      <c r="M313" s="9"/>
      <c r="N313" s="9"/>
      <c r="O313" s="9"/>
      <c r="P313" s="9"/>
      <c r="Q313" s="9"/>
      <c r="R313" s="9"/>
      <c r="S313" s="23"/>
    </row>
    <row r="314" spans="3:19" s="5" customFormat="1" ht="15">
      <c r="C314" s="4"/>
      <c r="D314" s="4"/>
      <c r="G314" s="9"/>
      <c r="H314" s="9"/>
      <c r="I314" s="10"/>
      <c r="J314" s="10"/>
      <c r="K314" s="9"/>
      <c r="L314" s="9"/>
      <c r="M314" s="9"/>
      <c r="N314" s="9"/>
      <c r="O314" s="9"/>
      <c r="P314" s="9"/>
      <c r="Q314" s="9"/>
      <c r="R314" s="9"/>
      <c r="S314" s="23"/>
    </row>
    <row r="315" spans="3:19" s="5" customFormat="1" ht="15">
      <c r="C315" s="4"/>
      <c r="D315" s="4"/>
      <c r="G315" s="9"/>
      <c r="H315" s="9"/>
      <c r="I315" s="10"/>
      <c r="J315" s="10"/>
      <c r="K315" s="9"/>
      <c r="L315" s="9"/>
      <c r="M315" s="9"/>
      <c r="N315" s="9"/>
      <c r="O315" s="9"/>
      <c r="P315" s="9"/>
      <c r="Q315" s="9"/>
      <c r="R315" s="9"/>
      <c r="S315" s="23"/>
    </row>
    <row r="316" spans="3:19" s="5" customFormat="1" ht="15">
      <c r="C316" s="4"/>
      <c r="D316" s="4"/>
      <c r="G316" s="9"/>
      <c r="H316" s="9"/>
      <c r="I316" s="10"/>
      <c r="J316" s="10"/>
      <c r="K316" s="9"/>
      <c r="L316" s="9"/>
      <c r="M316" s="9"/>
      <c r="N316" s="9"/>
      <c r="O316" s="9"/>
      <c r="P316" s="9"/>
      <c r="Q316" s="9"/>
      <c r="R316" s="9"/>
      <c r="S316" s="23"/>
    </row>
    <row r="317" spans="3:19" s="5" customFormat="1" ht="15">
      <c r="C317" s="4"/>
      <c r="D317" s="4"/>
      <c r="G317" s="9"/>
      <c r="H317" s="9"/>
      <c r="I317" s="10"/>
      <c r="J317" s="10"/>
      <c r="K317" s="9"/>
      <c r="L317" s="9"/>
      <c r="M317" s="9"/>
      <c r="N317" s="9"/>
      <c r="O317" s="9"/>
      <c r="P317" s="9"/>
      <c r="Q317" s="9"/>
      <c r="R317" s="9"/>
      <c r="S317" s="23"/>
    </row>
    <row r="318" spans="3:19" s="5" customFormat="1" ht="15">
      <c r="C318" s="4"/>
      <c r="D318" s="4"/>
      <c r="G318" s="9"/>
      <c r="H318" s="9"/>
      <c r="I318" s="10"/>
      <c r="J318" s="10"/>
      <c r="K318" s="9"/>
      <c r="L318" s="9"/>
      <c r="M318" s="9"/>
      <c r="N318" s="9"/>
      <c r="O318" s="9"/>
      <c r="P318" s="9"/>
      <c r="Q318" s="9"/>
      <c r="R318" s="9"/>
      <c r="S318" s="23"/>
    </row>
    <row r="319" spans="3:19" s="5" customFormat="1" ht="15">
      <c r="C319" s="4"/>
      <c r="D319" s="4"/>
      <c r="G319" s="9"/>
      <c r="H319" s="9"/>
      <c r="I319" s="10"/>
      <c r="J319" s="10"/>
      <c r="K319" s="9"/>
      <c r="L319" s="9"/>
      <c r="M319" s="9"/>
      <c r="N319" s="9"/>
      <c r="O319" s="9"/>
      <c r="P319" s="9"/>
      <c r="Q319" s="9"/>
      <c r="R319" s="9"/>
      <c r="S319" s="23"/>
    </row>
    <row r="320" spans="3:19" s="5" customFormat="1" ht="15">
      <c r="C320" s="4"/>
      <c r="D320" s="4"/>
      <c r="G320" s="9"/>
      <c r="H320" s="9"/>
      <c r="I320" s="10"/>
      <c r="J320" s="10"/>
      <c r="K320" s="9"/>
      <c r="L320" s="9"/>
      <c r="M320" s="9"/>
      <c r="N320" s="9"/>
      <c r="O320" s="9"/>
      <c r="P320" s="9"/>
      <c r="Q320" s="9"/>
      <c r="R320" s="9"/>
      <c r="S320" s="23"/>
    </row>
    <row r="321" spans="3:19" s="5" customFormat="1" ht="15">
      <c r="C321" s="4"/>
      <c r="D321" s="4"/>
      <c r="G321" s="9"/>
      <c r="H321" s="9"/>
      <c r="I321" s="10"/>
      <c r="J321" s="10"/>
      <c r="K321" s="9"/>
      <c r="L321" s="9"/>
      <c r="M321" s="9"/>
      <c r="N321" s="9"/>
      <c r="O321" s="9"/>
      <c r="P321" s="9"/>
      <c r="Q321" s="9"/>
      <c r="R321" s="9"/>
      <c r="S321" s="23"/>
    </row>
    <row r="322" spans="3:19" s="5" customFormat="1" ht="15">
      <c r="C322" s="4"/>
      <c r="D322" s="4"/>
      <c r="G322" s="9"/>
      <c r="H322" s="9"/>
      <c r="I322" s="10"/>
      <c r="J322" s="10"/>
      <c r="K322" s="9"/>
      <c r="L322" s="9"/>
      <c r="M322" s="9"/>
      <c r="N322" s="9"/>
      <c r="O322" s="9"/>
      <c r="P322" s="9"/>
      <c r="Q322" s="9"/>
      <c r="R322" s="9"/>
      <c r="S322" s="23"/>
    </row>
    <row r="323" spans="3:19" s="5" customFormat="1" ht="15">
      <c r="C323" s="4"/>
      <c r="D323" s="4"/>
      <c r="G323" s="9"/>
      <c r="H323" s="9"/>
      <c r="I323" s="10"/>
      <c r="J323" s="10"/>
      <c r="K323" s="9"/>
      <c r="L323" s="9"/>
      <c r="M323" s="9"/>
      <c r="N323" s="9"/>
      <c r="O323" s="9"/>
      <c r="P323" s="9"/>
      <c r="Q323" s="9"/>
      <c r="R323" s="9"/>
      <c r="S323" s="23"/>
    </row>
    <row r="324" spans="3:19" s="5" customFormat="1" ht="15">
      <c r="C324" s="4"/>
      <c r="D324" s="4"/>
      <c r="G324" s="9"/>
      <c r="H324" s="9"/>
      <c r="I324" s="10"/>
      <c r="J324" s="10"/>
      <c r="K324" s="9"/>
      <c r="L324" s="9"/>
      <c r="M324" s="9"/>
      <c r="N324" s="9"/>
      <c r="O324" s="9"/>
      <c r="P324" s="9"/>
      <c r="Q324" s="9"/>
      <c r="R324" s="9"/>
      <c r="S324" s="23"/>
    </row>
    <row r="325" spans="3:19" s="5" customFormat="1" ht="15">
      <c r="C325" s="4"/>
      <c r="D325" s="4"/>
      <c r="G325" s="9"/>
      <c r="H325" s="9"/>
      <c r="I325" s="10"/>
      <c r="J325" s="10"/>
      <c r="K325" s="9"/>
      <c r="L325" s="9"/>
      <c r="M325" s="9"/>
      <c r="N325" s="9"/>
      <c r="O325" s="9"/>
      <c r="P325" s="9"/>
      <c r="Q325" s="9"/>
      <c r="R325" s="9"/>
      <c r="S325" s="23"/>
    </row>
    <row r="326" spans="3:19" s="5" customFormat="1" ht="15">
      <c r="C326" s="4"/>
      <c r="D326" s="4"/>
      <c r="G326" s="9"/>
      <c r="H326" s="9"/>
      <c r="I326" s="10"/>
      <c r="J326" s="10"/>
      <c r="K326" s="9"/>
      <c r="L326" s="9"/>
      <c r="M326" s="9"/>
      <c r="N326" s="9"/>
      <c r="O326" s="9"/>
      <c r="P326" s="9"/>
      <c r="Q326" s="9"/>
      <c r="R326" s="9"/>
      <c r="S326" s="23"/>
    </row>
    <row r="327" spans="3:19" s="5" customFormat="1" ht="15">
      <c r="C327" s="4"/>
      <c r="D327" s="4"/>
      <c r="G327" s="9"/>
      <c r="H327" s="9"/>
      <c r="I327" s="10"/>
      <c r="J327" s="10"/>
      <c r="K327" s="9"/>
      <c r="L327" s="9"/>
      <c r="M327" s="9"/>
      <c r="N327" s="9"/>
      <c r="O327" s="9"/>
      <c r="P327" s="9"/>
      <c r="Q327" s="9"/>
      <c r="R327" s="9"/>
      <c r="S327" s="23"/>
    </row>
    <row r="328" spans="3:19" s="5" customFormat="1" ht="15">
      <c r="C328" s="4"/>
      <c r="D328" s="4"/>
      <c r="G328" s="9"/>
      <c r="H328" s="9"/>
      <c r="I328" s="10"/>
      <c r="J328" s="10"/>
      <c r="K328" s="9"/>
      <c r="L328" s="9"/>
      <c r="M328" s="9"/>
      <c r="N328" s="9"/>
      <c r="O328" s="9"/>
      <c r="P328" s="9"/>
      <c r="Q328" s="9"/>
      <c r="R328" s="9"/>
      <c r="S328" s="23"/>
    </row>
    <row r="329" spans="3:19" s="5" customFormat="1" ht="15">
      <c r="C329" s="4"/>
      <c r="D329" s="4"/>
      <c r="G329" s="9"/>
      <c r="H329" s="9"/>
      <c r="I329" s="10"/>
      <c r="J329" s="10"/>
      <c r="K329" s="9"/>
      <c r="L329" s="9"/>
      <c r="M329" s="9"/>
      <c r="N329" s="9"/>
      <c r="O329" s="9"/>
      <c r="P329" s="9"/>
      <c r="Q329" s="9"/>
      <c r="R329" s="9"/>
      <c r="S329" s="23"/>
    </row>
    <row r="330" spans="3:19" s="5" customFormat="1" ht="15">
      <c r="C330" s="4"/>
      <c r="D330" s="4"/>
      <c r="G330" s="9"/>
      <c r="H330" s="9"/>
      <c r="I330" s="10"/>
      <c r="J330" s="10"/>
      <c r="K330" s="9"/>
      <c r="L330" s="9"/>
      <c r="M330" s="9"/>
      <c r="N330" s="9"/>
      <c r="O330" s="9"/>
      <c r="P330" s="9"/>
      <c r="Q330" s="9"/>
      <c r="R330" s="9"/>
      <c r="S330" s="23"/>
    </row>
    <row r="331" spans="3:19" s="5" customFormat="1" ht="15">
      <c r="C331" s="4"/>
      <c r="D331" s="4"/>
      <c r="G331" s="9"/>
      <c r="H331" s="9"/>
      <c r="I331" s="10"/>
      <c r="J331" s="10"/>
      <c r="K331" s="9"/>
      <c r="L331" s="9"/>
      <c r="M331" s="9"/>
      <c r="N331" s="9"/>
      <c r="O331" s="9"/>
      <c r="P331" s="9"/>
      <c r="Q331" s="9"/>
      <c r="R331" s="9"/>
      <c r="S331" s="23"/>
    </row>
    <row r="332" spans="3:19" s="5" customFormat="1" ht="15">
      <c r="C332" s="4"/>
      <c r="D332" s="4"/>
      <c r="G332" s="9"/>
      <c r="H332" s="9"/>
      <c r="I332" s="10"/>
      <c r="J332" s="10"/>
      <c r="K332" s="9"/>
      <c r="L332" s="9"/>
      <c r="M332" s="9"/>
      <c r="N332" s="9"/>
      <c r="O332" s="9"/>
      <c r="P332" s="9"/>
      <c r="Q332" s="9"/>
      <c r="R332" s="9"/>
      <c r="S332" s="23"/>
    </row>
    <row r="333" spans="3:19" s="5" customFormat="1" ht="15">
      <c r="C333" s="4"/>
      <c r="D333" s="4"/>
      <c r="G333" s="9"/>
      <c r="H333" s="9"/>
      <c r="I333" s="10"/>
      <c r="J333" s="10"/>
      <c r="K333" s="9"/>
      <c r="L333" s="9"/>
      <c r="M333" s="9"/>
      <c r="N333" s="9"/>
      <c r="O333" s="9"/>
      <c r="P333" s="9"/>
      <c r="Q333" s="9"/>
      <c r="R333" s="9"/>
      <c r="S333" s="23"/>
    </row>
    <row r="334" spans="3:19" s="5" customFormat="1" ht="15">
      <c r="C334" s="4"/>
      <c r="D334" s="4"/>
      <c r="G334" s="9"/>
      <c r="H334" s="9"/>
      <c r="I334" s="10"/>
      <c r="J334" s="10"/>
      <c r="K334" s="9"/>
      <c r="L334" s="9"/>
      <c r="M334" s="9"/>
      <c r="N334" s="9"/>
      <c r="O334" s="9"/>
      <c r="P334" s="9"/>
      <c r="Q334" s="9"/>
      <c r="R334" s="9"/>
      <c r="S334" s="23"/>
    </row>
  </sheetData>
  <sheetProtection password="E4F1" sheet="1"/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0"/>
  <sheetViews>
    <sheetView zoomScalePageLayoutView="0" workbookViewId="0" topLeftCell="A1">
      <selection activeCell="G16" sqref="G16"/>
    </sheetView>
  </sheetViews>
  <sheetFormatPr defaultColWidth="9.140625" defaultRowHeight="15"/>
  <sheetData>
    <row r="1" spans="1:5" ht="15">
      <c r="A1" t="s">
        <v>49</v>
      </c>
      <c r="B1" t="s">
        <v>50</v>
      </c>
      <c r="C1" t="s">
        <v>51</v>
      </c>
      <c r="D1" t="s">
        <v>52</v>
      </c>
      <c r="E1" t="s">
        <v>53</v>
      </c>
    </row>
    <row r="2" spans="1:5" ht="15">
      <c r="A2" s="21">
        <v>505</v>
      </c>
      <c r="B2" s="21">
        <v>56</v>
      </c>
      <c r="C2" s="21">
        <v>48</v>
      </c>
      <c r="D2" s="21"/>
      <c r="E2" s="21"/>
    </row>
    <row r="3" spans="1:5" ht="15">
      <c r="A3" s="21">
        <v>523</v>
      </c>
      <c r="B3" s="21">
        <v>60</v>
      </c>
      <c r="C3" s="21">
        <v>60</v>
      </c>
      <c r="D3" s="21"/>
      <c r="E3" s="21"/>
    </row>
    <row r="4" spans="1:5" ht="15">
      <c r="A4" s="21">
        <v>504</v>
      </c>
      <c r="B4" s="21">
        <v>48</v>
      </c>
      <c r="C4" s="21">
        <v>40</v>
      </c>
      <c r="D4" s="21"/>
      <c r="E4" s="21"/>
    </row>
    <row r="5" spans="1:5" ht="15">
      <c r="A5" s="21">
        <v>522</v>
      </c>
      <c r="B5" s="21">
        <v>52</v>
      </c>
      <c r="C5" s="21">
        <v>56</v>
      </c>
      <c r="D5" s="21"/>
      <c r="E5" s="21"/>
    </row>
    <row r="6" spans="1:5" ht="15">
      <c r="A6" s="21">
        <v>507</v>
      </c>
      <c r="B6" s="21">
        <v>64</v>
      </c>
      <c r="C6" s="21">
        <v>64</v>
      </c>
      <c r="D6" s="21"/>
      <c r="E6" s="21"/>
    </row>
    <row r="7" spans="1:5" ht="15">
      <c r="A7" s="21">
        <v>527</v>
      </c>
      <c r="B7" s="21">
        <v>64</v>
      </c>
      <c r="C7" s="21">
        <v>52</v>
      </c>
      <c r="D7" s="21"/>
      <c r="E7" s="21"/>
    </row>
    <row r="8" spans="1:5" ht="15">
      <c r="A8" s="21">
        <v>526</v>
      </c>
      <c r="B8" s="21">
        <v>60</v>
      </c>
      <c r="C8" s="21">
        <v>60</v>
      </c>
      <c r="D8" s="21"/>
      <c r="E8" s="21"/>
    </row>
    <row r="9" spans="1:5" ht="15">
      <c r="A9" s="21">
        <v>508</v>
      </c>
      <c r="B9" s="21">
        <v>56</v>
      </c>
      <c r="C9" s="21">
        <v>60</v>
      </c>
      <c r="D9" s="21"/>
      <c r="E9" s="21"/>
    </row>
    <row r="10" spans="1:5" ht="15">
      <c r="A10" s="21">
        <v>506</v>
      </c>
      <c r="B10" s="21">
        <v>64</v>
      </c>
      <c r="C10" s="21">
        <v>68</v>
      </c>
      <c r="D10" s="21"/>
      <c r="E10" s="21"/>
    </row>
    <row r="11" spans="1:5" ht="15">
      <c r="A11" s="21">
        <v>521</v>
      </c>
      <c r="B11" s="21">
        <v>52</v>
      </c>
      <c r="C11" s="21">
        <v>56</v>
      </c>
      <c r="D11" s="21"/>
      <c r="E11" s="21"/>
    </row>
    <row r="12" spans="1:5" ht="15">
      <c r="A12" s="21">
        <v>519</v>
      </c>
      <c r="B12" s="21">
        <v>60</v>
      </c>
      <c r="C12" s="21">
        <v>60</v>
      </c>
      <c r="D12" s="21"/>
      <c r="E12" s="21"/>
    </row>
    <row r="13" spans="1:5" ht="15">
      <c r="A13" s="21">
        <v>520</v>
      </c>
      <c r="B13" s="21">
        <v>52</v>
      </c>
      <c r="C13" s="21">
        <v>56</v>
      </c>
      <c r="D13" s="21"/>
      <c r="E13" s="21"/>
    </row>
    <row r="14" spans="1:5" ht="15">
      <c r="A14" s="21">
        <v>503</v>
      </c>
      <c r="B14" s="21">
        <v>60</v>
      </c>
      <c r="C14" s="21">
        <v>64</v>
      </c>
      <c r="D14" s="21"/>
      <c r="E14" s="21"/>
    </row>
    <row r="15" spans="1:5" ht="15">
      <c r="A15" s="21">
        <v>410</v>
      </c>
      <c r="B15" s="21">
        <v>52</v>
      </c>
      <c r="C15" s="21">
        <v>48</v>
      </c>
      <c r="D15" s="21">
        <v>60</v>
      </c>
      <c r="E15" s="21">
        <v>56</v>
      </c>
    </row>
    <row r="16" spans="1:5" ht="15">
      <c r="A16" s="21">
        <v>409</v>
      </c>
      <c r="B16" s="21">
        <v>44</v>
      </c>
      <c r="C16" s="21">
        <v>48</v>
      </c>
      <c r="D16" s="21">
        <v>44</v>
      </c>
      <c r="E16" s="21">
        <v>60</v>
      </c>
    </row>
    <row r="17" spans="1:5" ht="15">
      <c r="A17" s="21">
        <v>449</v>
      </c>
      <c r="B17" s="21">
        <v>40</v>
      </c>
      <c r="C17" s="21">
        <v>40</v>
      </c>
      <c r="D17" s="21">
        <v>56</v>
      </c>
      <c r="E17" s="21">
        <v>56</v>
      </c>
    </row>
    <row r="18" spans="1:5" ht="15">
      <c r="A18" s="21"/>
      <c r="B18" s="21"/>
      <c r="C18" s="21"/>
      <c r="D18" s="21"/>
      <c r="E18" s="21"/>
    </row>
    <row r="19" spans="1:5" ht="15">
      <c r="A19" s="21"/>
      <c r="B19" s="21"/>
      <c r="C19" s="21"/>
      <c r="D19" s="21"/>
      <c r="E19" s="21"/>
    </row>
    <row r="20" spans="1:5" ht="15">
      <c r="A20" s="21"/>
      <c r="B20" s="21"/>
      <c r="C20" s="21"/>
      <c r="D20" s="21"/>
      <c r="E20" s="21"/>
    </row>
    <row r="21" spans="1:5" ht="15">
      <c r="A21" s="21"/>
      <c r="B21" s="21"/>
      <c r="C21" s="21"/>
      <c r="D21" s="21"/>
      <c r="E21" s="21"/>
    </row>
    <row r="22" spans="1:5" ht="15">
      <c r="A22" s="21"/>
      <c r="B22" s="21"/>
      <c r="C22" s="21"/>
      <c r="D22" s="21"/>
      <c r="E22" s="21"/>
    </row>
    <row r="23" spans="1:5" ht="15">
      <c r="A23" s="21"/>
      <c r="B23" s="21"/>
      <c r="C23" s="21"/>
      <c r="D23" s="21"/>
      <c r="E23" s="21"/>
    </row>
    <row r="24" spans="1:5" ht="15">
      <c r="A24" s="21"/>
      <c r="B24" s="21"/>
      <c r="C24" s="21"/>
      <c r="D24" s="21"/>
      <c r="E24" s="21"/>
    </row>
    <row r="25" spans="1:5" ht="15">
      <c r="A25" s="21"/>
      <c r="B25" s="21"/>
      <c r="C25" s="21"/>
      <c r="D25" s="21"/>
      <c r="E25" s="21"/>
    </row>
    <row r="26" spans="1:5" ht="15">
      <c r="A26" s="21"/>
      <c r="B26" s="21"/>
      <c r="C26" s="21"/>
      <c r="D26" s="21"/>
      <c r="E26" s="21"/>
    </row>
    <row r="27" spans="1:5" ht="15">
      <c r="A27" s="21"/>
      <c r="B27" s="21"/>
      <c r="C27" s="21"/>
      <c r="D27" s="21"/>
      <c r="E27" s="21"/>
    </row>
    <row r="28" spans="1:5" ht="15">
      <c r="A28" s="21"/>
      <c r="B28" s="21"/>
      <c r="C28" s="21"/>
      <c r="D28" s="21"/>
      <c r="E28" s="21"/>
    </row>
    <row r="29" spans="1:5" ht="15">
      <c r="A29" s="21"/>
      <c r="B29" s="21"/>
      <c r="C29" s="21"/>
      <c r="D29" s="21"/>
      <c r="E29" s="21"/>
    </row>
    <row r="30" spans="1:5" ht="15">
      <c r="A30" s="21"/>
      <c r="B30" s="21"/>
      <c r="C30" s="21"/>
      <c r="D30" s="21"/>
      <c r="E30" s="21"/>
    </row>
    <row r="31" spans="1:5" ht="15">
      <c r="A31" s="21"/>
      <c r="B31" s="21"/>
      <c r="C31" s="21"/>
      <c r="D31" s="21"/>
      <c r="E31" s="21"/>
    </row>
    <row r="32" spans="1:5" ht="15">
      <c r="A32" s="21"/>
      <c r="B32" s="21"/>
      <c r="C32" s="21"/>
      <c r="D32" s="21"/>
      <c r="E32" s="21"/>
    </row>
    <row r="33" spans="1:5" ht="15">
      <c r="A33" s="21"/>
      <c r="B33" s="21"/>
      <c r="C33" s="21"/>
      <c r="D33" s="21"/>
      <c r="E33" s="21"/>
    </row>
    <row r="34" spans="1:5" ht="15">
      <c r="A34" s="21"/>
      <c r="B34" s="21"/>
      <c r="C34" s="21"/>
      <c r="D34" s="21"/>
      <c r="E34" s="21"/>
    </row>
    <row r="35" spans="1:5" ht="15">
      <c r="A35" s="21"/>
      <c r="B35" s="21"/>
      <c r="C35" s="21"/>
      <c r="D35" s="21"/>
      <c r="E35" s="21"/>
    </row>
    <row r="36" spans="1:5" ht="15">
      <c r="A36" s="21"/>
      <c r="B36" s="21"/>
      <c r="C36" s="21"/>
      <c r="D36" s="21"/>
      <c r="E36" s="21"/>
    </row>
    <row r="37" spans="1:5" ht="15">
      <c r="A37" s="21"/>
      <c r="B37" s="21"/>
      <c r="C37" s="21"/>
      <c r="D37" s="21"/>
      <c r="E37" s="21"/>
    </row>
    <row r="38" spans="1:5" ht="15">
      <c r="A38" s="21"/>
      <c r="B38" s="21"/>
      <c r="C38" s="21"/>
      <c r="D38" s="21"/>
      <c r="E38" s="21"/>
    </row>
    <row r="39" spans="1:5" ht="15">
      <c r="A39" s="21"/>
      <c r="B39" s="21"/>
      <c r="C39" s="21"/>
      <c r="D39" s="21"/>
      <c r="E39" s="21"/>
    </row>
    <row r="40" spans="1:5" ht="15">
      <c r="A40" s="21"/>
      <c r="B40" s="21"/>
      <c r="C40" s="21"/>
      <c r="D40" s="21"/>
      <c r="E40" s="21"/>
    </row>
    <row r="41" spans="1:5" ht="15">
      <c r="A41" s="21"/>
      <c r="B41" s="21"/>
      <c r="C41" s="21"/>
      <c r="D41" s="21"/>
      <c r="E41" s="21"/>
    </row>
    <row r="42" spans="1:5" ht="15">
      <c r="A42" s="21"/>
      <c r="B42" s="21"/>
      <c r="C42" s="21"/>
      <c r="D42" s="21"/>
      <c r="E42" s="21"/>
    </row>
    <row r="43" spans="1:5" ht="15">
      <c r="A43" s="21"/>
      <c r="B43" s="21"/>
      <c r="C43" s="21"/>
      <c r="D43" s="21"/>
      <c r="E43" s="21"/>
    </row>
    <row r="44" spans="1:5" ht="15">
      <c r="A44" s="21"/>
      <c r="B44" s="21"/>
      <c r="C44" s="21"/>
      <c r="D44" s="21"/>
      <c r="E44" s="21"/>
    </row>
    <row r="45" spans="1:5" ht="15">
      <c r="A45" s="21"/>
      <c r="B45" s="21"/>
      <c r="C45" s="21"/>
      <c r="D45" s="21"/>
      <c r="E45" s="21"/>
    </row>
    <row r="46" spans="1:5" ht="15">
      <c r="A46" s="21"/>
      <c r="B46" s="21"/>
      <c r="C46" s="21"/>
      <c r="D46" s="21"/>
      <c r="E46" s="21"/>
    </row>
    <row r="47" spans="1:5" ht="15">
      <c r="A47" s="21"/>
      <c r="B47" s="21"/>
      <c r="C47" s="21"/>
      <c r="D47" s="21"/>
      <c r="E47" s="21"/>
    </row>
    <row r="48" spans="1:5" ht="15">
      <c r="A48" s="21"/>
      <c r="B48" s="21"/>
      <c r="C48" s="21"/>
      <c r="D48" s="21"/>
      <c r="E48" s="21"/>
    </row>
    <row r="49" spans="1:5" ht="15">
      <c r="A49" s="21"/>
      <c r="B49" s="21"/>
      <c r="C49" s="21"/>
      <c r="D49" s="21"/>
      <c r="E49" s="21"/>
    </row>
    <row r="50" spans="1:5" ht="15">
      <c r="A50" s="21"/>
      <c r="B50" s="21"/>
      <c r="C50" s="21"/>
      <c r="D50" s="21"/>
      <c r="E50" s="21"/>
    </row>
    <row r="51" spans="1:5" ht="15">
      <c r="A51" s="21"/>
      <c r="B51" s="21"/>
      <c r="C51" s="21"/>
      <c r="D51" s="21"/>
      <c r="E51" s="21"/>
    </row>
    <row r="52" spans="1:5" ht="15">
      <c r="A52" s="21"/>
      <c r="B52" s="21"/>
      <c r="C52" s="21"/>
      <c r="D52" s="21"/>
      <c r="E52" s="21"/>
    </row>
    <row r="53" spans="1:5" ht="15">
      <c r="A53" s="21"/>
      <c r="B53" s="21"/>
      <c r="C53" s="21"/>
      <c r="D53" s="21"/>
      <c r="E53" s="21"/>
    </row>
    <row r="54" spans="1:5" ht="15">
      <c r="A54" s="21"/>
      <c r="B54" s="21"/>
      <c r="C54" s="21"/>
      <c r="D54" s="21"/>
      <c r="E54" s="21"/>
    </row>
    <row r="55" spans="1:5" ht="15">
      <c r="A55" s="21"/>
      <c r="B55" s="21"/>
      <c r="C55" s="21"/>
      <c r="D55" s="21"/>
      <c r="E55" s="21"/>
    </row>
    <row r="56" spans="1:5" ht="15">
      <c r="A56" s="21"/>
      <c r="B56" s="21"/>
      <c r="C56" s="21"/>
      <c r="D56" s="21"/>
      <c r="E56" s="21"/>
    </row>
    <row r="57" spans="1:5" ht="15">
      <c r="A57" s="21"/>
      <c r="B57" s="21"/>
      <c r="C57" s="21"/>
      <c r="D57" s="21"/>
      <c r="E57" s="21"/>
    </row>
    <row r="58" spans="1:5" ht="15">
      <c r="A58" s="21"/>
      <c r="B58" s="21"/>
      <c r="C58" s="21"/>
      <c r="D58" s="21"/>
      <c r="E58" s="21"/>
    </row>
    <row r="59" spans="1:5" ht="15">
      <c r="A59" s="21"/>
      <c r="B59" s="21"/>
      <c r="C59" s="21"/>
      <c r="D59" s="21"/>
      <c r="E59" s="21"/>
    </row>
    <row r="60" spans="1:5" ht="15">
      <c r="A60" s="21"/>
      <c r="B60" s="21"/>
      <c r="C60" s="21"/>
      <c r="D60" s="21"/>
      <c r="E60" s="21"/>
    </row>
    <row r="61" spans="1:5" ht="15">
      <c r="A61" s="21"/>
      <c r="B61" s="21"/>
      <c r="C61" s="21"/>
      <c r="D61" s="21"/>
      <c r="E61" s="21"/>
    </row>
    <row r="62" spans="1:5" ht="15">
      <c r="A62" s="21"/>
      <c r="B62" s="21"/>
      <c r="C62" s="21"/>
      <c r="D62" s="21"/>
      <c r="E62" s="21"/>
    </row>
    <row r="63" spans="1:5" ht="15">
      <c r="A63" s="21"/>
      <c r="B63" s="21"/>
      <c r="C63" s="21"/>
      <c r="D63" s="21"/>
      <c r="E63" s="21"/>
    </row>
    <row r="64" spans="1:5" ht="15">
      <c r="A64" s="21"/>
      <c r="B64" s="21"/>
      <c r="C64" s="21"/>
      <c r="D64" s="21"/>
      <c r="E64" s="21"/>
    </row>
    <row r="65" spans="1:5" ht="15">
      <c r="A65" s="21"/>
      <c r="B65" s="21"/>
      <c r="C65" s="21"/>
      <c r="D65" s="21"/>
      <c r="E65" s="21"/>
    </row>
    <row r="66" spans="1:5" ht="15">
      <c r="A66" s="21"/>
      <c r="B66" s="21"/>
      <c r="C66" s="21"/>
      <c r="D66" s="21"/>
      <c r="E66" s="21"/>
    </row>
    <row r="67" spans="1:5" ht="15">
      <c r="A67" s="21"/>
      <c r="B67" s="21"/>
      <c r="C67" s="21"/>
      <c r="D67" s="21"/>
      <c r="E67" s="21"/>
    </row>
    <row r="68" spans="1:5" ht="15">
      <c r="A68" s="21"/>
      <c r="B68" s="21"/>
      <c r="C68" s="21"/>
      <c r="D68" s="21"/>
      <c r="E68" s="21"/>
    </row>
    <row r="69" spans="1:5" ht="15">
      <c r="A69" s="21"/>
      <c r="B69" s="21"/>
      <c r="C69" s="21"/>
      <c r="D69" s="21"/>
      <c r="E69" s="21"/>
    </row>
    <row r="70" spans="1:5" ht="15">
      <c r="A70" s="21"/>
      <c r="B70" s="21"/>
      <c r="C70" s="21"/>
      <c r="D70" s="21"/>
      <c r="E70" s="21"/>
    </row>
    <row r="71" spans="1:5" ht="15">
      <c r="A71" s="21"/>
      <c r="B71" s="21"/>
      <c r="C71" s="21"/>
      <c r="D71" s="21"/>
      <c r="E71" s="21"/>
    </row>
    <row r="72" spans="1:5" ht="15">
      <c r="A72" s="21"/>
      <c r="B72" s="21"/>
      <c r="C72" s="21"/>
      <c r="D72" s="21"/>
      <c r="E72" s="21"/>
    </row>
    <row r="73" spans="1:5" ht="15">
      <c r="A73" s="21"/>
      <c r="B73" s="21"/>
      <c r="C73" s="21"/>
      <c r="D73" s="21"/>
      <c r="E73" s="21"/>
    </row>
    <row r="74" spans="1:5" ht="15">
      <c r="A74" s="21"/>
      <c r="B74" s="21"/>
      <c r="C74" s="21"/>
      <c r="D74" s="21"/>
      <c r="E74" s="21"/>
    </row>
    <row r="75" spans="1:5" ht="15">
      <c r="A75" s="21"/>
      <c r="B75" s="21"/>
      <c r="C75" s="21"/>
      <c r="D75" s="21"/>
      <c r="E75" s="21"/>
    </row>
    <row r="76" spans="1:5" ht="15">
      <c r="A76" s="21"/>
      <c r="B76" s="21"/>
      <c r="C76" s="21"/>
      <c r="D76" s="21"/>
      <c r="E76" s="21"/>
    </row>
    <row r="77" spans="1:5" ht="15">
      <c r="A77" s="21"/>
      <c r="B77" s="21"/>
      <c r="C77" s="21"/>
      <c r="D77" s="21"/>
      <c r="E77" s="21"/>
    </row>
    <row r="78" spans="1:5" ht="15">
      <c r="A78" s="21"/>
      <c r="B78" s="21"/>
      <c r="C78" s="21"/>
      <c r="D78" s="21"/>
      <c r="E78" s="21"/>
    </row>
    <row r="79" spans="1:5" ht="15">
      <c r="A79" s="21"/>
      <c r="B79" s="21"/>
      <c r="C79" s="21"/>
      <c r="D79" s="21"/>
      <c r="E79" s="21"/>
    </row>
    <row r="80" spans="1:5" ht="15">
      <c r="A80" s="21"/>
      <c r="B80" s="21"/>
      <c r="C80" s="21"/>
      <c r="D80" s="21"/>
      <c r="E80" s="21"/>
    </row>
    <row r="81" spans="1:5" ht="15">
      <c r="A81" s="21"/>
      <c r="B81" s="21"/>
      <c r="C81" s="21"/>
      <c r="D81" s="21"/>
      <c r="E81" s="21"/>
    </row>
    <row r="82" spans="1:5" ht="15">
      <c r="A82" s="21"/>
      <c r="B82" s="21"/>
      <c r="C82" s="21"/>
      <c r="D82" s="21"/>
      <c r="E82" s="21"/>
    </row>
    <row r="83" spans="1:5" ht="15">
      <c r="A83" s="21"/>
      <c r="B83" s="21"/>
      <c r="C83" s="21"/>
      <c r="D83" s="21"/>
      <c r="E83" s="21"/>
    </row>
    <row r="84" spans="1:5" ht="15">
      <c r="A84" s="21"/>
      <c r="B84" s="21"/>
      <c r="C84" s="21"/>
      <c r="D84" s="21"/>
      <c r="E84" s="21"/>
    </row>
    <row r="85" spans="1:5" ht="15">
      <c r="A85" s="21"/>
      <c r="B85" s="21"/>
      <c r="C85" s="21"/>
      <c r="D85" s="21"/>
      <c r="E85" s="21"/>
    </row>
    <row r="86" spans="1:5" ht="15">
      <c r="A86" s="21"/>
      <c r="B86" s="21"/>
      <c r="C86" s="21"/>
      <c r="D86" s="21"/>
      <c r="E86" s="21"/>
    </row>
    <row r="87" spans="1:5" ht="15">
      <c r="A87" s="21"/>
      <c r="B87" s="21"/>
      <c r="C87" s="21"/>
      <c r="D87" s="21"/>
      <c r="E87" s="21"/>
    </row>
    <row r="88" spans="1:5" ht="15">
      <c r="A88" s="21"/>
      <c r="B88" s="21"/>
      <c r="C88" s="21"/>
      <c r="D88" s="21"/>
      <c r="E88" s="21"/>
    </row>
    <row r="89" spans="1:5" ht="15">
      <c r="A89" s="21"/>
      <c r="B89" s="21"/>
      <c r="C89" s="21"/>
      <c r="D89" s="21"/>
      <c r="E89" s="21"/>
    </row>
    <row r="90" spans="1:5" ht="15">
      <c r="A90" s="21"/>
      <c r="B90" s="21"/>
      <c r="C90" s="21"/>
      <c r="D90" s="21"/>
      <c r="E90" s="21"/>
    </row>
    <row r="91" spans="1:5" ht="15">
      <c r="A91" s="21"/>
      <c r="B91" s="21"/>
      <c r="C91" s="21"/>
      <c r="D91" s="21"/>
      <c r="E91" s="21"/>
    </row>
    <row r="92" spans="1:5" ht="15">
      <c r="A92" s="21"/>
      <c r="B92" s="21"/>
      <c r="C92" s="21"/>
      <c r="D92" s="21"/>
      <c r="E92" s="21"/>
    </row>
    <row r="93" spans="1:5" ht="15">
      <c r="A93" s="21"/>
      <c r="B93" s="21"/>
      <c r="C93" s="21"/>
      <c r="D93" s="21"/>
      <c r="E93" s="21"/>
    </row>
    <row r="94" spans="1:5" ht="15">
      <c r="A94" s="21"/>
      <c r="B94" s="21"/>
      <c r="C94" s="21"/>
      <c r="D94" s="21"/>
      <c r="E94" s="21"/>
    </row>
    <row r="95" spans="1:5" ht="15">
      <c r="A95" s="21"/>
      <c r="B95" s="21"/>
      <c r="C95" s="21"/>
      <c r="D95" s="21"/>
      <c r="E95" s="21"/>
    </row>
    <row r="96" spans="1:5" ht="15">
      <c r="A96" s="21"/>
      <c r="B96" s="21"/>
      <c r="C96" s="21"/>
      <c r="D96" s="21"/>
      <c r="E96" s="21"/>
    </row>
    <row r="97" spans="1:5" ht="15">
      <c r="A97" s="21"/>
      <c r="B97" s="21"/>
      <c r="C97" s="21"/>
      <c r="D97" s="21"/>
      <c r="E97" s="21"/>
    </row>
    <row r="98" spans="1:5" ht="15">
      <c r="A98" s="21"/>
      <c r="B98" s="21"/>
      <c r="C98" s="21"/>
      <c r="D98" s="21"/>
      <c r="E98" s="21"/>
    </row>
    <row r="99" spans="1:5" ht="15">
      <c r="A99" s="21"/>
      <c r="B99" s="21"/>
      <c r="C99" s="21"/>
      <c r="D99" s="21"/>
      <c r="E99" s="21"/>
    </row>
    <row r="100" spans="1:5" ht="15">
      <c r="A100" s="21"/>
      <c r="B100" s="21"/>
      <c r="C100" s="21"/>
      <c r="D100" s="21"/>
      <c r="E100" s="21"/>
    </row>
    <row r="101" spans="1:5" ht="15">
      <c r="A101" s="21"/>
      <c r="B101" s="21"/>
      <c r="C101" s="21"/>
      <c r="D101" s="21"/>
      <c r="E101" s="21"/>
    </row>
    <row r="102" spans="1:5" ht="15">
      <c r="A102" s="21"/>
      <c r="B102" s="21"/>
      <c r="C102" s="21"/>
      <c r="D102" s="21"/>
      <c r="E102" s="21"/>
    </row>
    <row r="103" spans="1:5" ht="15">
      <c r="A103" s="21"/>
      <c r="B103" s="21"/>
      <c r="C103" s="21"/>
      <c r="D103" s="21"/>
      <c r="E103" s="21"/>
    </row>
    <row r="104" spans="1:5" ht="15">
      <c r="A104" s="21"/>
      <c r="B104" s="21"/>
      <c r="C104" s="21"/>
      <c r="D104" s="21"/>
      <c r="E104" s="21"/>
    </row>
    <row r="105" spans="1:5" ht="15">
      <c r="A105" s="21"/>
      <c r="B105" s="21"/>
      <c r="C105" s="21"/>
      <c r="D105" s="21"/>
      <c r="E105" s="21"/>
    </row>
    <row r="106" spans="1:5" ht="15">
      <c r="A106" s="21"/>
      <c r="B106" s="21"/>
      <c r="C106" s="21"/>
      <c r="D106" s="21"/>
      <c r="E106" s="21"/>
    </row>
    <row r="107" spans="1:5" ht="15">
      <c r="A107" s="21"/>
      <c r="B107" s="21"/>
      <c r="C107" s="21"/>
      <c r="D107" s="21"/>
      <c r="E107" s="21"/>
    </row>
    <row r="108" spans="1:5" ht="15">
      <c r="A108" s="21"/>
      <c r="B108" s="21"/>
      <c r="C108" s="21"/>
      <c r="D108" s="21"/>
      <c r="E108" s="21"/>
    </row>
    <row r="109" spans="1:5" ht="15">
      <c r="A109" s="21"/>
      <c r="B109" s="21"/>
      <c r="C109" s="21"/>
      <c r="D109" s="21"/>
      <c r="E109" s="21"/>
    </row>
    <row r="110" spans="1:5" ht="15">
      <c r="A110" s="21"/>
      <c r="B110" s="21"/>
      <c r="C110" s="21"/>
      <c r="D110" s="21"/>
      <c r="E110" s="21"/>
    </row>
    <row r="111" spans="1:5" ht="15">
      <c r="A111" s="21"/>
      <c r="B111" s="21"/>
      <c r="C111" s="21"/>
      <c r="D111" s="21"/>
      <c r="E111" s="21"/>
    </row>
    <row r="112" spans="1:5" ht="15">
      <c r="A112" s="21"/>
      <c r="B112" s="21"/>
      <c r="C112" s="21"/>
      <c r="D112" s="21"/>
      <c r="E112" s="21"/>
    </row>
    <row r="113" spans="1:5" ht="15">
      <c r="A113" s="21"/>
      <c r="B113" s="21"/>
      <c r="C113" s="21"/>
      <c r="D113" s="21"/>
      <c r="E113" s="21"/>
    </row>
    <row r="114" spans="1:5" ht="15">
      <c r="A114" s="21"/>
      <c r="B114" s="21"/>
      <c r="C114" s="21"/>
      <c r="D114" s="21"/>
      <c r="E114" s="21"/>
    </row>
    <row r="115" spans="1:5" ht="15">
      <c r="A115" s="21"/>
      <c r="B115" s="21"/>
      <c r="C115" s="21"/>
      <c r="D115" s="21"/>
      <c r="E115" s="21"/>
    </row>
    <row r="116" spans="1:5" ht="15">
      <c r="A116" s="21"/>
      <c r="B116" s="21"/>
      <c r="C116" s="21"/>
      <c r="D116" s="21"/>
      <c r="E116" s="21"/>
    </row>
    <row r="117" spans="1:5" ht="15">
      <c r="A117" s="21"/>
      <c r="B117" s="21"/>
      <c r="C117" s="21"/>
      <c r="D117" s="21"/>
      <c r="E117" s="21"/>
    </row>
    <row r="118" spans="1:5" ht="15">
      <c r="A118" s="21"/>
      <c r="B118" s="21"/>
      <c r="C118" s="21"/>
      <c r="D118" s="21"/>
      <c r="E118" s="21"/>
    </row>
    <row r="119" spans="1:5" ht="15">
      <c r="A119" s="21"/>
      <c r="B119" s="21"/>
      <c r="C119" s="21"/>
      <c r="D119" s="21"/>
      <c r="E119" s="21"/>
    </row>
    <row r="120" spans="1:5" ht="15">
      <c r="A120" s="21"/>
      <c r="B120" s="21"/>
      <c r="C120" s="21"/>
      <c r="D120" s="21"/>
      <c r="E120" s="21"/>
    </row>
    <row r="121" spans="1:5" ht="15">
      <c r="A121" s="21"/>
      <c r="B121" s="21"/>
      <c r="C121" s="21"/>
      <c r="D121" s="21"/>
      <c r="E121" s="21"/>
    </row>
    <row r="122" spans="1:5" ht="15">
      <c r="A122" s="21"/>
      <c r="B122" s="21"/>
      <c r="C122" s="21"/>
      <c r="D122" s="21"/>
      <c r="E122" s="21"/>
    </row>
    <row r="123" spans="1:5" ht="15">
      <c r="A123" s="21"/>
      <c r="B123" s="21"/>
      <c r="C123" s="21"/>
      <c r="D123" s="21"/>
      <c r="E123" s="21"/>
    </row>
    <row r="124" spans="1:5" ht="15">
      <c r="A124" s="21"/>
      <c r="B124" s="21"/>
      <c r="C124" s="21"/>
      <c r="D124" s="21"/>
      <c r="E124" s="21"/>
    </row>
    <row r="125" spans="1:5" ht="15">
      <c r="A125" s="21"/>
      <c r="B125" s="21"/>
      <c r="C125" s="21"/>
      <c r="D125" s="21"/>
      <c r="E125" s="21"/>
    </row>
    <row r="126" spans="1:5" ht="15">
      <c r="A126" s="21"/>
      <c r="B126" s="21"/>
      <c r="C126" s="21"/>
      <c r="D126" s="21"/>
      <c r="E126" s="21"/>
    </row>
    <row r="127" spans="1:5" ht="15">
      <c r="A127" s="21"/>
      <c r="B127" s="21"/>
      <c r="C127" s="21"/>
      <c r="D127" s="21"/>
      <c r="E127" s="21"/>
    </row>
    <row r="128" spans="1:5" ht="15">
      <c r="A128" s="21"/>
      <c r="B128" s="21"/>
      <c r="C128" s="21"/>
      <c r="D128" s="21"/>
      <c r="E128" s="21"/>
    </row>
    <row r="129" spans="1:5" ht="15">
      <c r="A129" s="21"/>
      <c r="B129" s="21"/>
      <c r="C129" s="21"/>
      <c r="D129" s="21"/>
      <c r="E129" s="21"/>
    </row>
    <row r="130" spans="1:5" ht="15">
      <c r="A130" s="21"/>
      <c r="B130" s="21"/>
      <c r="C130" s="21"/>
      <c r="D130" s="21"/>
      <c r="E130" s="21"/>
    </row>
    <row r="131" spans="1:5" ht="15">
      <c r="A131" s="21"/>
      <c r="B131" s="21"/>
      <c r="C131" s="21"/>
      <c r="D131" s="21"/>
      <c r="E131" s="21"/>
    </row>
    <row r="132" spans="1:5" ht="15">
      <c r="A132" s="21"/>
      <c r="B132" s="21"/>
      <c r="C132" s="21"/>
      <c r="D132" s="21"/>
      <c r="E132" s="21"/>
    </row>
    <row r="133" spans="1:5" ht="15">
      <c r="A133" s="21"/>
      <c r="B133" s="21"/>
      <c r="C133" s="21"/>
      <c r="D133" s="21"/>
      <c r="E133" s="21"/>
    </row>
    <row r="134" spans="1:5" ht="15">
      <c r="A134" s="21"/>
      <c r="B134" s="21"/>
      <c r="C134" s="21"/>
      <c r="D134" s="21"/>
      <c r="E134" s="21"/>
    </row>
    <row r="135" spans="1:5" ht="15">
      <c r="A135" s="21"/>
      <c r="B135" s="21"/>
      <c r="C135" s="21"/>
      <c r="D135" s="21"/>
      <c r="E135" s="21"/>
    </row>
    <row r="136" spans="1:5" ht="15">
      <c r="A136" s="21"/>
      <c r="B136" s="21"/>
      <c r="C136" s="21"/>
      <c r="D136" s="21"/>
      <c r="E136" s="21"/>
    </row>
    <row r="137" spans="1:5" ht="15">
      <c r="A137" s="21"/>
      <c r="B137" s="21"/>
      <c r="C137" s="21"/>
      <c r="D137" s="21"/>
      <c r="E137" s="21"/>
    </row>
    <row r="138" spans="1:5" ht="15">
      <c r="A138" s="21"/>
      <c r="B138" s="21"/>
      <c r="C138" s="21"/>
      <c r="D138" s="21"/>
      <c r="E138" s="21"/>
    </row>
    <row r="139" spans="1:5" ht="15">
      <c r="A139" s="21"/>
      <c r="B139" s="21"/>
      <c r="C139" s="21"/>
      <c r="D139" s="21"/>
      <c r="E139" s="21"/>
    </row>
    <row r="140" spans="1:5" ht="15">
      <c r="A140" s="21"/>
      <c r="B140" s="21"/>
      <c r="C140" s="21"/>
      <c r="D140" s="21"/>
      <c r="E140" s="21"/>
    </row>
    <row r="141" spans="1:5" ht="15">
      <c r="A141" s="21"/>
      <c r="B141" s="21"/>
      <c r="C141" s="21"/>
      <c r="D141" s="21"/>
      <c r="E141" s="21"/>
    </row>
    <row r="142" spans="1:5" ht="15">
      <c r="A142" s="21"/>
      <c r="B142" s="21"/>
      <c r="C142" s="21"/>
      <c r="D142" s="21"/>
      <c r="E142" s="21"/>
    </row>
    <row r="143" spans="1:5" ht="15">
      <c r="A143" s="21"/>
      <c r="B143" s="21"/>
      <c r="C143" s="21"/>
      <c r="D143" s="21"/>
      <c r="E143" s="21"/>
    </row>
    <row r="144" spans="1:5" ht="15">
      <c r="A144" s="21"/>
      <c r="B144" s="21"/>
      <c r="C144" s="21"/>
      <c r="D144" s="21"/>
      <c r="E144" s="21"/>
    </row>
    <row r="145" spans="1:5" ht="15">
      <c r="A145" s="21"/>
      <c r="B145" s="21"/>
      <c r="C145" s="21"/>
      <c r="D145" s="21"/>
      <c r="E145" s="21"/>
    </row>
    <row r="146" spans="1:5" ht="15">
      <c r="A146" s="21"/>
      <c r="B146" s="21"/>
      <c r="C146" s="21"/>
      <c r="D146" s="21"/>
      <c r="E146" s="21"/>
    </row>
    <row r="147" spans="1:5" ht="15">
      <c r="A147" s="21"/>
      <c r="B147" s="21"/>
      <c r="C147" s="21"/>
      <c r="D147" s="21"/>
      <c r="E147" s="21"/>
    </row>
    <row r="148" spans="1:5" ht="15">
      <c r="A148" s="21"/>
      <c r="B148" s="21"/>
      <c r="C148" s="21"/>
      <c r="D148" s="21"/>
      <c r="E148" s="21"/>
    </row>
    <row r="149" spans="1:5" ht="15">
      <c r="A149" s="21"/>
      <c r="B149" s="21"/>
      <c r="C149" s="21"/>
      <c r="D149" s="21"/>
      <c r="E149" s="21"/>
    </row>
    <row r="150" spans="1:5" ht="15">
      <c r="A150" s="21"/>
      <c r="B150" s="21"/>
      <c r="C150" s="21"/>
      <c r="D150" s="21"/>
      <c r="E150" s="21"/>
    </row>
    <row r="151" spans="1:5" ht="15">
      <c r="A151" s="21"/>
      <c r="B151" s="21"/>
      <c r="C151" s="21"/>
      <c r="D151" s="21"/>
      <c r="E151" s="21"/>
    </row>
    <row r="152" spans="1:5" ht="15">
      <c r="A152" s="21"/>
      <c r="B152" s="21"/>
      <c r="C152" s="21"/>
      <c r="D152" s="21"/>
      <c r="E152" s="21"/>
    </row>
    <row r="153" spans="1:5" ht="15">
      <c r="A153" s="21"/>
      <c r="B153" s="21"/>
      <c r="C153" s="21"/>
      <c r="D153" s="21"/>
      <c r="E153" s="21"/>
    </row>
    <row r="154" spans="1:5" ht="15">
      <c r="A154" s="21"/>
      <c r="B154" s="21"/>
      <c r="C154" s="21"/>
      <c r="D154" s="21"/>
      <c r="E154" s="21"/>
    </row>
    <row r="155" spans="1:5" ht="15">
      <c r="A155" s="21"/>
      <c r="B155" s="21"/>
      <c r="C155" s="21"/>
      <c r="D155" s="21"/>
      <c r="E155" s="21"/>
    </row>
    <row r="156" spans="1:5" ht="15">
      <c r="A156" s="21"/>
      <c r="B156" s="21"/>
      <c r="C156" s="21"/>
      <c r="D156" s="21"/>
      <c r="E156" s="21"/>
    </row>
    <row r="157" spans="1:5" ht="15">
      <c r="A157" s="21"/>
      <c r="B157" s="21"/>
      <c r="C157" s="21"/>
      <c r="D157" s="21"/>
      <c r="E157" s="21"/>
    </row>
    <row r="158" spans="1:5" ht="15">
      <c r="A158" s="21"/>
      <c r="B158" s="21"/>
      <c r="C158" s="21"/>
      <c r="D158" s="21"/>
      <c r="E158" s="21"/>
    </row>
    <row r="159" spans="1:5" ht="15">
      <c r="A159" s="21"/>
      <c r="B159" s="21"/>
      <c r="C159" s="21"/>
      <c r="D159" s="21"/>
      <c r="E159" s="21"/>
    </row>
    <row r="160" spans="1:5" ht="15">
      <c r="A160" s="21"/>
      <c r="B160" s="21"/>
      <c r="C160" s="21"/>
      <c r="D160" s="21"/>
      <c r="E160" s="21"/>
    </row>
    <row r="161" spans="1:5" ht="15">
      <c r="A161" s="21"/>
      <c r="B161" s="21"/>
      <c r="C161" s="21"/>
      <c r="D161" s="21"/>
      <c r="E161" s="21"/>
    </row>
    <row r="162" spans="1:5" ht="15">
      <c r="A162" s="21"/>
      <c r="B162" s="21"/>
      <c r="C162" s="21"/>
      <c r="D162" s="21"/>
      <c r="E162" s="21"/>
    </row>
    <row r="163" spans="1:5" ht="15">
      <c r="A163" s="21"/>
      <c r="B163" s="21"/>
      <c r="C163" s="21"/>
      <c r="D163" s="21"/>
      <c r="E163" s="21"/>
    </row>
    <row r="164" spans="1:5" ht="15">
      <c r="A164" s="21"/>
      <c r="B164" s="21"/>
      <c r="C164" s="21"/>
      <c r="D164" s="21"/>
      <c r="E164" s="21"/>
    </row>
    <row r="165" spans="1:5" ht="15">
      <c r="A165" s="21"/>
      <c r="B165" s="21"/>
      <c r="C165" s="21"/>
      <c r="D165" s="21"/>
      <c r="E165" s="21"/>
    </row>
    <row r="166" spans="1:5" ht="15">
      <c r="A166" s="21"/>
      <c r="B166" s="21"/>
      <c r="C166" s="21"/>
      <c r="D166" s="21"/>
      <c r="E166" s="21"/>
    </row>
    <row r="167" spans="1:5" ht="15">
      <c r="A167" s="21"/>
      <c r="B167" s="21"/>
      <c r="C167" s="21"/>
      <c r="D167" s="21"/>
      <c r="E167" s="21"/>
    </row>
    <row r="168" spans="1:5" ht="15">
      <c r="A168" s="21"/>
      <c r="B168" s="21"/>
      <c r="C168" s="21"/>
      <c r="D168" s="21"/>
      <c r="E168" s="21"/>
    </row>
    <row r="169" spans="1:5" ht="15">
      <c r="A169" s="21"/>
      <c r="B169" s="21"/>
      <c r="C169" s="21"/>
      <c r="D169" s="21"/>
      <c r="E169" s="21"/>
    </row>
    <row r="170" spans="1:5" ht="15">
      <c r="A170" s="21"/>
      <c r="B170" s="21"/>
      <c r="C170" s="21"/>
      <c r="D170" s="21"/>
      <c r="E170" s="21"/>
    </row>
    <row r="171" spans="1:5" ht="15">
      <c r="A171" s="21"/>
      <c r="B171" s="21"/>
      <c r="C171" s="21"/>
      <c r="D171" s="21"/>
      <c r="E171" s="21"/>
    </row>
    <row r="172" spans="1:5" ht="15">
      <c r="A172" s="21"/>
      <c r="B172" s="21"/>
      <c r="C172" s="21"/>
      <c r="D172" s="21"/>
      <c r="E172" s="21"/>
    </row>
    <row r="173" spans="1:5" ht="15">
      <c r="A173" s="21"/>
      <c r="B173" s="21"/>
      <c r="C173" s="21"/>
      <c r="D173" s="21"/>
      <c r="E173" s="21"/>
    </row>
    <row r="174" spans="1:5" ht="15">
      <c r="A174" s="21"/>
      <c r="B174" s="21"/>
      <c r="C174" s="21"/>
      <c r="D174" s="21"/>
      <c r="E174" s="21"/>
    </row>
    <row r="175" spans="1:5" ht="15">
      <c r="A175" s="21"/>
      <c r="B175" s="21"/>
      <c r="C175" s="21"/>
      <c r="D175" s="21"/>
      <c r="E175" s="21"/>
    </row>
    <row r="176" spans="1:5" ht="15">
      <c r="A176" s="21"/>
      <c r="B176" s="21"/>
      <c r="C176" s="21"/>
      <c r="D176" s="21"/>
      <c r="E176" s="21"/>
    </row>
    <row r="177" spans="1:5" ht="15">
      <c r="A177" s="21"/>
      <c r="B177" s="21"/>
      <c r="C177" s="21"/>
      <c r="D177" s="21"/>
      <c r="E177" s="21"/>
    </row>
    <row r="178" spans="1:5" ht="15">
      <c r="A178" s="21"/>
      <c r="B178" s="21"/>
      <c r="C178" s="21"/>
      <c r="D178" s="21"/>
      <c r="E178" s="21"/>
    </row>
    <row r="179" spans="1:5" ht="15">
      <c r="A179" s="21"/>
      <c r="B179" s="21"/>
      <c r="C179" s="21"/>
      <c r="D179" s="21"/>
      <c r="E179" s="21"/>
    </row>
    <row r="180" spans="1:5" ht="15">
      <c r="A180" s="21"/>
      <c r="B180" s="21"/>
      <c r="C180" s="21"/>
      <c r="D180" s="21"/>
      <c r="E180" s="21"/>
    </row>
    <row r="181" spans="1:5" ht="15">
      <c r="A181" s="21"/>
      <c r="B181" s="21"/>
      <c r="C181" s="21"/>
      <c r="D181" s="21"/>
      <c r="E181" s="21"/>
    </row>
    <row r="182" spans="1:5" ht="15">
      <c r="A182" s="21"/>
      <c r="B182" s="21"/>
      <c r="C182" s="21"/>
      <c r="D182" s="21"/>
      <c r="E182" s="21"/>
    </row>
    <row r="183" spans="1:5" ht="15">
      <c r="A183" s="21"/>
      <c r="B183" s="21"/>
      <c r="C183" s="21"/>
      <c r="D183" s="21"/>
      <c r="E183" s="21"/>
    </row>
    <row r="184" spans="1:5" ht="15">
      <c r="A184" s="21"/>
      <c r="B184" s="21"/>
      <c r="C184" s="21"/>
      <c r="D184" s="21"/>
      <c r="E184" s="21"/>
    </row>
    <row r="185" spans="1:5" ht="15">
      <c r="A185" s="21"/>
      <c r="B185" s="21"/>
      <c r="C185" s="21"/>
      <c r="D185" s="21"/>
      <c r="E185" s="21"/>
    </row>
    <row r="186" spans="1:5" ht="15">
      <c r="A186" s="21"/>
      <c r="B186" s="21"/>
      <c r="C186" s="21"/>
      <c r="D186" s="21"/>
      <c r="E186" s="21"/>
    </row>
    <row r="187" spans="1:5" ht="15">
      <c r="A187" s="21"/>
      <c r="B187" s="21"/>
      <c r="C187" s="21"/>
      <c r="D187" s="21"/>
      <c r="E187" s="21"/>
    </row>
    <row r="188" spans="1:5" ht="15">
      <c r="A188" s="21"/>
      <c r="B188" s="21"/>
      <c r="C188" s="21"/>
      <c r="D188" s="21"/>
      <c r="E188" s="21"/>
    </row>
    <row r="189" spans="1:5" ht="15">
      <c r="A189" s="21"/>
      <c r="B189" s="21"/>
      <c r="C189" s="21"/>
      <c r="D189" s="21"/>
      <c r="E189" s="21"/>
    </row>
    <row r="190" spans="1:5" ht="15">
      <c r="A190" s="21"/>
      <c r="B190" s="21"/>
      <c r="C190" s="21"/>
      <c r="D190" s="21"/>
      <c r="E190" s="21"/>
    </row>
    <row r="191" spans="1:5" ht="15">
      <c r="A191" s="21"/>
      <c r="B191" s="21"/>
      <c r="C191" s="21"/>
      <c r="D191" s="21"/>
      <c r="E191" s="21"/>
    </row>
    <row r="192" spans="1:5" ht="15">
      <c r="A192" s="21"/>
      <c r="B192" s="21"/>
      <c r="C192" s="21"/>
      <c r="D192" s="21"/>
      <c r="E192" s="21"/>
    </row>
    <row r="193" spans="1:5" ht="15">
      <c r="A193" s="21"/>
      <c r="B193" s="21"/>
      <c r="C193" s="21"/>
      <c r="D193" s="21"/>
      <c r="E193" s="21"/>
    </row>
    <row r="194" spans="1:5" ht="15">
      <c r="A194" s="21"/>
      <c r="B194" s="21"/>
      <c r="C194" s="21"/>
      <c r="D194" s="21"/>
      <c r="E194" s="21"/>
    </row>
    <row r="195" spans="1:5" ht="15">
      <c r="A195" s="21"/>
      <c r="B195" s="21"/>
      <c r="C195" s="21"/>
      <c r="D195" s="21"/>
      <c r="E195" s="21"/>
    </row>
    <row r="196" spans="1:5" ht="15">
      <c r="A196" s="21"/>
      <c r="B196" s="21"/>
      <c r="C196" s="21"/>
      <c r="D196" s="21"/>
      <c r="E196" s="21"/>
    </row>
    <row r="197" spans="1:5" ht="15">
      <c r="A197" s="21"/>
      <c r="B197" s="21"/>
      <c r="C197" s="21"/>
      <c r="D197" s="21"/>
      <c r="E197" s="21"/>
    </row>
    <row r="198" spans="1:5" ht="15">
      <c r="A198" s="21"/>
      <c r="B198" s="21"/>
      <c r="C198" s="21"/>
      <c r="D198" s="21"/>
      <c r="E198" s="21"/>
    </row>
    <row r="199" spans="1:5" ht="15">
      <c r="A199" s="21"/>
      <c r="B199" s="21"/>
      <c r="C199" s="21"/>
      <c r="D199" s="21"/>
      <c r="E199" s="21"/>
    </row>
    <row r="200" spans="1:5" ht="15">
      <c r="A200" s="21"/>
      <c r="B200" s="21"/>
      <c r="C200" s="21"/>
      <c r="D200" s="21"/>
      <c r="E200" s="21"/>
    </row>
    <row r="201" spans="1:5" ht="15">
      <c r="A201" s="21"/>
      <c r="B201" s="21"/>
      <c r="C201" s="21"/>
      <c r="D201" s="21"/>
      <c r="E201" s="21"/>
    </row>
    <row r="202" spans="1:5" ht="15">
      <c r="A202" s="21"/>
      <c r="B202" s="21"/>
      <c r="C202" s="21"/>
      <c r="D202" s="21"/>
      <c r="E202" s="21"/>
    </row>
    <row r="203" spans="1:5" ht="15">
      <c r="A203" s="21"/>
      <c r="B203" s="21"/>
      <c r="C203" s="21"/>
      <c r="D203" s="21"/>
      <c r="E203" s="21"/>
    </row>
    <row r="204" spans="1:5" ht="15">
      <c r="A204" s="21"/>
      <c r="B204" s="21"/>
      <c r="C204" s="21"/>
      <c r="D204" s="21"/>
      <c r="E204" s="21"/>
    </row>
    <row r="205" spans="1:5" ht="15">
      <c r="A205" s="21"/>
      <c r="B205" s="21"/>
      <c r="C205" s="21"/>
      <c r="D205" s="21"/>
      <c r="E205" s="21"/>
    </row>
    <row r="206" spans="1:5" ht="15">
      <c r="A206" s="21"/>
      <c r="B206" s="21"/>
      <c r="C206" s="21"/>
      <c r="D206" s="21"/>
      <c r="E206" s="21"/>
    </row>
    <row r="207" spans="1:5" ht="15">
      <c r="A207" s="21"/>
      <c r="B207" s="21"/>
      <c r="C207" s="21"/>
      <c r="D207" s="21"/>
      <c r="E207" s="21"/>
    </row>
    <row r="208" spans="1:5" ht="15">
      <c r="A208" s="21"/>
      <c r="B208" s="21"/>
      <c r="C208" s="21"/>
      <c r="D208" s="21"/>
      <c r="E208" s="21"/>
    </row>
    <row r="209" spans="1:5" ht="15">
      <c r="A209" s="21"/>
      <c r="B209" s="21"/>
      <c r="C209" s="21"/>
      <c r="D209" s="21"/>
      <c r="E209" s="21"/>
    </row>
    <row r="210" spans="1:5" ht="15">
      <c r="A210" s="21"/>
      <c r="B210" s="21"/>
      <c r="C210" s="21"/>
      <c r="D210" s="21"/>
      <c r="E210" s="21"/>
    </row>
    <row r="211" spans="1:5" ht="15">
      <c r="A211" s="21"/>
      <c r="B211" s="21"/>
      <c r="C211" s="21"/>
      <c r="D211" s="21"/>
      <c r="E211" s="21"/>
    </row>
    <row r="212" spans="1:5" ht="15">
      <c r="A212" s="21"/>
      <c r="B212" s="21"/>
      <c r="C212" s="21"/>
      <c r="D212" s="21"/>
      <c r="E212" s="21"/>
    </row>
    <row r="213" spans="1:5" ht="15">
      <c r="A213" s="21"/>
      <c r="B213" s="21"/>
      <c r="C213" s="21"/>
      <c r="D213" s="21"/>
      <c r="E213" s="21"/>
    </row>
    <row r="214" spans="1:5" ht="15">
      <c r="A214" s="21"/>
      <c r="B214" s="21"/>
      <c r="C214" s="21"/>
      <c r="D214" s="21"/>
      <c r="E214" s="21"/>
    </row>
    <row r="215" spans="1:5" ht="15">
      <c r="A215" s="21"/>
      <c r="B215" s="21"/>
      <c r="C215" s="21"/>
      <c r="D215" s="21"/>
      <c r="E215" s="21"/>
    </row>
    <row r="216" spans="1:5" ht="15">
      <c r="A216" s="21"/>
      <c r="B216" s="21"/>
      <c r="C216" s="21"/>
      <c r="D216" s="21"/>
      <c r="E216" s="21"/>
    </row>
    <row r="217" spans="1:5" ht="15">
      <c r="A217" s="21"/>
      <c r="B217" s="21"/>
      <c r="C217" s="21"/>
      <c r="D217" s="21"/>
      <c r="E217" s="21"/>
    </row>
    <row r="218" spans="1:5" ht="15">
      <c r="A218" s="21"/>
      <c r="B218" s="21"/>
      <c r="C218" s="21"/>
      <c r="D218" s="21"/>
      <c r="E218" s="21"/>
    </row>
    <row r="219" spans="1:5" ht="15">
      <c r="A219" s="21"/>
      <c r="B219" s="21"/>
      <c r="C219" s="21"/>
      <c r="D219" s="21"/>
      <c r="E219" s="21"/>
    </row>
    <row r="220" spans="1:5" ht="15">
      <c r="A220" s="21"/>
      <c r="B220" s="21"/>
      <c r="C220" s="21"/>
      <c r="D220" s="21"/>
      <c r="E220" s="21"/>
    </row>
    <row r="221" spans="1:5" ht="15">
      <c r="A221" s="21"/>
      <c r="B221" s="21"/>
      <c r="C221" s="21"/>
      <c r="D221" s="21"/>
      <c r="E221" s="21"/>
    </row>
    <row r="222" spans="1:5" ht="15">
      <c r="A222" s="21"/>
      <c r="B222" s="21"/>
      <c r="C222" s="21"/>
      <c r="D222" s="21"/>
      <c r="E222" s="21"/>
    </row>
    <row r="223" spans="1:5" ht="15">
      <c r="A223" s="21"/>
      <c r="B223" s="21"/>
      <c r="C223" s="21"/>
      <c r="D223" s="21"/>
      <c r="E223" s="21"/>
    </row>
    <row r="224" spans="1:5" ht="15">
      <c r="A224" s="21"/>
      <c r="B224" s="21"/>
      <c r="C224" s="21"/>
      <c r="D224" s="21"/>
      <c r="E224" s="21"/>
    </row>
    <row r="225" spans="1:5" ht="15">
      <c r="A225" s="21"/>
      <c r="B225" s="21"/>
      <c r="C225" s="21"/>
      <c r="D225" s="21"/>
      <c r="E225" s="21"/>
    </row>
    <row r="226" spans="1:5" ht="15">
      <c r="A226" s="21"/>
      <c r="B226" s="21"/>
      <c r="C226" s="21"/>
      <c r="D226" s="21"/>
      <c r="E226" s="21"/>
    </row>
    <row r="227" spans="1:5" ht="15">
      <c r="A227" s="21"/>
      <c r="B227" s="21"/>
      <c r="C227" s="21"/>
      <c r="D227" s="21"/>
      <c r="E227" s="21"/>
    </row>
    <row r="228" spans="1:5" ht="15">
      <c r="A228" s="21"/>
      <c r="B228" s="21"/>
      <c r="C228" s="21"/>
      <c r="D228" s="21"/>
      <c r="E228" s="21"/>
    </row>
    <row r="229" spans="1:5" ht="15">
      <c r="A229" s="21"/>
      <c r="B229" s="21"/>
      <c r="C229" s="21"/>
      <c r="D229" s="21"/>
      <c r="E229" s="21"/>
    </row>
    <row r="230" spans="1:5" ht="15">
      <c r="A230" s="21"/>
      <c r="B230" s="21"/>
      <c r="C230" s="21"/>
      <c r="D230" s="21"/>
      <c r="E230" s="21"/>
    </row>
    <row r="231" spans="1:5" ht="15">
      <c r="A231" s="21"/>
      <c r="B231" s="21"/>
      <c r="C231" s="21"/>
      <c r="D231" s="21"/>
      <c r="E231" s="21"/>
    </row>
    <row r="232" spans="1:5" ht="15">
      <c r="A232" s="21"/>
      <c r="B232" s="21"/>
      <c r="C232" s="21"/>
      <c r="D232" s="21"/>
      <c r="E232" s="21"/>
    </row>
    <row r="233" spans="1:5" ht="15">
      <c r="A233" s="21"/>
      <c r="B233" s="21"/>
      <c r="C233" s="21"/>
      <c r="D233" s="21"/>
      <c r="E233" s="21"/>
    </row>
    <row r="234" spans="1:5" ht="15">
      <c r="A234" s="21"/>
      <c r="B234" s="21"/>
      <c r="C234" s="21"/>
      <c r="D234" s="21"/>
      <c r="E234" s="21"/>
    </row>
    <row r="235" spans="1:5" ht="15">
      <c r="A235" s="21"/>
      <c r="B235" s="21"/>
      <c r="C235" s="21"/>
      <c r="D235" s="21"/>
      <c r="E235" s="21"/>
    </row>
    <row r="236" spans="1:5" ht="15">
      <c r="A236" s="21"/>
      <c r="B236" s="21"/>
      <c r="C236" s="21"/>
      <c r="D236" s="21"/>
      <c r="E236" s="21"/>
    </row>
    <row r="237" spans="1:5" ht="15">
      <c r="A237" s="21"/>
      <c r="B237" s="21"/>
      <c r="C237" s="21"/>
      <c r="D237" s="21"/>
      <c r="E237" s="21"/>
    </row>
    <row r="238" spans="1:5" ht="15">
      <c r="A238" s="21"/>
      <c r="B238" s="21"/>
      <c r="C238" s="21"/>
      <c r="D238" s="21"/>
      <c r="E238" s="21"/>
    </row>
    <row r="239" spans="1:5" ht="15">
      <c r="A239" s="21"/>
      <c r="B239" s="21"/>
      <c r="C239" s="21"/>
      <c r="D239" s="21"/>
      <c r="E239" s="21"/>
    </row>
    <row r="240" spans="1:5" ht="15">
      <c r="A240" s="21"/>
      <c r="B240" s="21"/>
      <c r="C240" s="21"/>
      <c r="D240" s="21"/>
      <c r="E240" s="21"/>
    </row>
    <row r="241" spans="1:5" ht="15">
      <c r="A241" s="21"/>
      <c r="B241" s="21"/>
      <c r="C241" s="21"/>
      <c r="D241" s="21"/>
      <c r="E241" s="21"/>
    </row>
    <row r="242" spans="1:5" ht="15">
      <c r="A242" s="21"/>
      <c r="B242" s="21"/>
      <c r="C242" s="21"/>
      <c r="D242" s="21"/>
      <c r="E242" s="21"/>
    </row>
    <row r="243" spans="1:5" ht="15">
      <c r="A243" s="21"/>
      <c r="B243" s="21"/>
      <c r="C243" s="21"/>
      <c r="D243" s="21"/>
      <c r="E243" s="21"/>
    </row>
    <row r="244" spans="1:5" ht="15">
      <c r="A244" s="21"/>
      <c r="B244" s="21"/>
      <c r="C244" s="21"/>
      <c r="D244" s="21"/>
      <c r="E244" s="21"/>
    </row>
    <row r="245" spans="1:5" ht="15">
      <c r="A245" s="21"/>
      <c r="B245" s="21"/>
      <c r="C245" s="21"/>
      <c r="D245" s="21"/>
      <c r="E245" s="21"/>
    </row>
    <row r="246" spans="1:5" ht="15">
      <c r="A246" s="21"/>
      <c r="B246" s="21"/>
      <c r="C246" s="21"/>
      <c r="D246" s="21"/>
      <c r="E246" s="21"/>
    </row>
    <row r="247" spans="1:5" ht="15">
      <c r="A247" s="21"/>
      <c r="B247" s="21"/>
      <c r="C247" s="21"/>
      <c r="D247" s="21"/>
      <c r="E247" s="21"/>
    </row>
    <row r="248" spans="1:5" ht="15">
      <c r="A248" s="21"/>
      <c r="B248" s="21"/>
      <c r="C248" s="21"/>
      <c r="D248" s="21"/>
      <c r="E248" s="21"/>
    </row>
    <row r="249" spans="1:5" ht="15">
      <c r="A249" s="21"/>
      <c r="B249" s="21"/>
      <c r="C249" s="21"/>
      <c r="D249" s="21"/>
      <c r="E249" s="21"/>
    </row>
    <row r="250" spans="1:5" ht="15">
      <c r="A250" s="21"/>
      <c r="B250" s="21"/>
      <c r="C250" s="21"/>
      <c r="D250" s="21"/>
      <c r="E250" s="21"/>
    </row>
    <row r="251" spans="1:5" ht="15">
      <c r="A251" s="21"/>
      <c r="B251" s="21"/>
      <c r="C251" s="21"/>
      <c r="D251" s="21"/>
      <c r="E251" s="21"/>
    </row>
    <row r="252" spans="1:5" ht="15">
      <c r="A252" s="21"/>
      <c r="B252" s="21"/>
      <c r="C252" s="21"/>
      <c r="D252" s="21"/>
      <c r="E252" s="21"/>
    </row>
    <row r="253" spans="1:5" ht="15">
      <c r="A253" s="21"/>
      <c r="B253" s="21"/>
      <c r="C253" s="21"/>
      <c r="D253" s="21"/>
      <c r="E253" s="21"/>
    </row>
    <row r="254" spans="1:5" ht="15">
      <c r="A254" s="21"/>
      <c r="B254" s="21"/>
      <c r="C254" s="21"/>
      <c r="D254" s="21"/>
      <c r="E254" s="21"/>
    </row>
    <row r="255" spans="1:5" ht="15">
      <c r="A255" s="21"/>
      <c r="B255" s="21"/>
      <c r="C255" s="21"/>
      <c r="D255" s="21"/>
      <c r="E255" s="21"/>
    </row>
    <row r="256" spans="1:5" ht="15">
      <c r="A256" s="21"/>
      <c r="B256" s="21"/>
      <c r="C256" s="21"/>
      <c r="D256" s="21"/>
      <c r="E256" s="21"/>
    </row>
    <row r="257" spans="1:5" ht="15">
      <c r="A257" s="21"/>
      <c r="B257" s="21"/>
      <c r="C257" s="21"/>
      <c r="D257" s="21"/>
      <c r="E257" s="21"/>
    </row>
    <row r="258" spans="1:5" ht="15">
      <c r="A258" s="21"/>
      <c r="B258" s="21"/>
      <c r="C258" s="21"/>
      <c r="D258" s="21"/>
      <c r="E258" s="21"/>
    </row>
    <row r="259" spans="1:5" ht="15">
      <c r="A259" s="21"/>
      <c r="B259" s="21"/>
      <c r="C259" s="21"/>
      <c r="D259" s="21"/>
      <c r="E259" s="21"/>
    </row>
    <row r="260" spans="1:5" ht="15">
      <c r="A260" s="21"/>
      <c r="B260" s="21"/>
      <c r="C260" s="21"/>
      <c r="D260" s="21"/>
      <c r="E260" s="21"/>
    </row>
    <row r="261" spans="1:5" ht="15">
      <c r="A261" s="21"/>
      <c r="B261" s="21"/>
      <c r="C261" s="21"/>
      <c r="D261" s="21"/>
      <c r="E261" s="21"/>
    </row>
    <row r="262" spans="1:5" ht="15">
      <c r="A262" s="21"/>
      <c r="B262" s="21"/>
      <c r="C262" s="21"/>
      <c r="D262" s="21"/>
      <c r="E262" s="21"/>
    </row>
    <row r="263" spans="1:5" ht="15">
      <c r="A263" s="21"/>
      <c r="B263" s="21"/>
      <c r="C263" s="21"/>
      <c r="D263" s="21"/>
      <c r="E263" s="21"/>
    </row>
    <row r="264" spans="1:5" ht="15">
      <c r="A264" s="21"/>
      <c r="B264" s="21"/>
      <c r="C264" s="21"/>
      <c r="D264" s="21"/>
      <c r="E264" s="21"/>
    </row>
    <row r="265" spans="1:5" ht="15">
      <c r="A265" s="21"/>
      <c r="B265" s="21"/>
      <c r="C265" s="21"/>
      <c r="D265" s="21"/>
      <c r="E265" s="21"/>
    </row>
    <row r="266" spans="1:5" ht="15">
      <c r="A266" s="21"/>
      <c r="B266" s="21"/>
      <c r="C266" s="21"/>
      <c r="D266" s="21"/>
      <c r="E266" s="21"/>
    </row>
    <row r="267" spans="1:5" ht="15">
      <c r="A267" s="21"/>
      <c r="B267" s="21"/>
      <c r="C267" s="21"/>
      <c r="D267" s="21"/>
      <c r="E267" s="21"/>
    </row>
    <row r="268" spans="1:5" ht="15">
      <c r="A268" s="21"/>
      <c r="B268" s="21"/>
      <c r="C268" s="21"/>
      <c r="D268" s="21"/>
      <c r="E268" s="21"/>
    </row>
    <row r="269" spans="1:5" ht="15">
      <c r="A269" s="21"/>
      <c r="B269" s="21"/>
      <c r="C269" s="21"/>
      <c r="D269" s="21"/>
      <c r="E269" s="21"/>
    </row>
    <row r="270" spans="1:5" ht="15">
      <c r="A270" s="21"/>
      <c r="B270" s="21"/>
      <c r="C270" s="21"/>
      <c r="D270" s="21"/>
      <c r="E270" s="21"/>
    </row>
    <row r="271" spans="1:5" ht="15">
      <c r="A271" s="21"/>
      <c r="B271" s="21"/>
      <c r="C271" s="21"/>
      <c r="D271" s="21"/>
      <c r="E271" s="21"/>
    </row>
    <row r="272" spans="1:5" ht="15">
      <c r="A272" s="21"/>
      <c r="B272" s="21"/>
      <c r="C272" s="21"/>
      <c r="D272" s="21"/>
      <c r="E272" s="21"/>
    </row>
    <row r="273" spans="1:5" ht="15">
      <c r="A273" s="21"/>
      <c r="B273" s="21"/>
      <c r="C273" s="21"/>
      <c r="D273" s="21"/>
      <c r="E273" s="21"/>
    </row>
    <row r="274" spans="1:5" ht="15">
      <c r="A274" s="21"/>
      <c r="B274" s="21"/>
      <c r="C274" s="21"/>
      <c r="D274" s="21"/>
      <c r="E274" s="21"/>
    </row>
    <row r="275" spans="1:5" ht="15">
      <c r="A275" s="21"/>
      <c r="B275" s="21"/>
      <c r="C275" s="21"/>
      <c r="D275" s="21"/>
      <c r="E275" s="21"/>
    </row>
    <row r="276" spans="1:5" ht="15">
      <c r="A276" s="21"/>
      <c r="B276" s="21"/>
      <c r="C276" s="21"/>
      <c r="D276" s="21"/>
      <c r="E276" s="21"/>
    </row>
    <row r="277" spans="1:5" ht="15">
      <c r="A277" s="21"/>
      <c r="B277" s="21"/>
      <c r="C277" s="21"/>
      <c r="D277" s="21"/>
      <c r="E277" s="21"/>
    </row>
    <row r="278" spans="1:5" ht="15">
      <c r="A278" s="21"/>
      <c r="B278" s="21"/>
      <c r="C278" s="21"/>
      <c r="D278" s="21"/>
      <c r="E278" s="21"/>
    </row>
    <row r="279" spans="1:5" ht="15">
      <c r="A279" s="21"/>
      <c r="B279" s="21"/>
      <c r="C279" s="21"/>
      <c r="D279" s="21"/>
      <c r="E279" s="21"/>
    </row>
    <row r="280" spans="1:5" ht="15">
      <c r="A280" s="21"/>
      <c r="B280" s="21"/>
      <c r="C280" s="21"/>
      <c r="D280" s="21"/>
      <c r="E280" s="21"/>
    </row>
    <row r="281" spans="1:5" ht="15">
      <c r="A281" s="21"/>
      <c r="B281" s="21"/>
      <c r="C281" s="21"/>
      <c r="D281" s="21"/>
      <c r="E281" s="21"/>
    </row>
    <row r="282" spans="1:5" ht="15">
      <c r="A282" s="21"/>
      <c r="B282" s="21"/>
      <c r="C282" s="21"/>
      <c r="D282" s="21"/>
      <c r="E282" s="21"/>
    </row>
    <row r="283" spans="1:5" ht="15">
      <c r="A283" s="21"/>
      <c r="B283" s="21"/>
      <c r="C283" s="21"/>
      <c r="D283" s="21"/>
      <c r="E283" s="21"/>
    </row>
    <row r="284" spans="1:5" ht="15">
      <c r="A284" s="21"/>
      <c r="B284" s="21"/>
      <c r="C284" s="21"/>
      <c r="D284" s="21"/>
      <c r="E284" s="21"/>
    </row>
    <row r="285" spans="1:5" ht="15">
      <c r="A285" s="21"/>
      <c r="B285" s="21"/>
      <c r="C285" s="21"/>
      <c r="D285" s="21"/>
      <c r="E285" s="21"/>
    </row>
    <row r="286" spans="1:5" ht="15">
      <c r="A286" s="21"/>
      <c r="B286" s="21"/>
      <c r="C286" s="21"/>
      <c r="D286" s="21"/>
      <c r="E286" s="21"/>
    </row>
    <row r="287" spans="1:5" ht="15">
      <c r="A287" s="21"/>
      <c r="B287" s="21"/>
      <c r="C287" s="21"/>
      <c r="D287" s="21"/>
      <c r="E287" s="21"/>
    </row>
    <row r="288" spans="1:5" ht="15">
      <c r="A288" s="21"/>
      <c r="B288" s="21"/>
      <c r="C288" s="21"/>
      <c r="D288" s="21"/>
      <c r="E288" s="21"/>
    </row>
    <row r="289" spans="1:5" ht="15">
      <c r="A289" s="21"/>
      <c r="B289" s="21"/>
      <c r="C289" s="21"/>
      <c r="D289" s="21"/>
      <c r="E289" s="21"/>
    </row>
    <row r="290" spans="1:5" ht="15">
      <c r="A290" s="21"/>
      <c r="B290" s="21"/>
      <c r="C290" s="21"/>
      <c r="D290" s="21"/>
      <c r="E290" s="21"/>
    </row>
    <row r="291" spans="1:5" ht="15">
      <c r="A291" s="21"/>
      <c r="B291" s="21"/>
      <c r="C291" s="21"/>
      <c r="D291" s="21"/>
      <c r="E291" s="21"/>
    </row>
    <row r="292" spans="1:5" ht="15">
      <c r="A292" s="21"/>
      <c r="B292" s="21"/>
      <c r="C292" s="21"/>
      <c r="D292" s="21"/>
      <c r="E292" s="21"/>
    </row>
    <row r="293" spans="1:5" ht="15">
      <c r="A293" s="21"/>
      <c r="B293" s="21"/>
      <c r="C293" s="21"/>
      <c r="D293" s="21"/>
      <c r="E293" s="21"/>
    </row>
    <row r="294" spans="1:5" ht="15">
      <c r="A294" s="21"/>
      <c r="B294" s="21"/>
      <c r="C294" s="21"/>
      <c r="D294" s="21"/>
      <c r="E294" s="21"/>
    </row>
    <row r="295" spans="1:5" ht="15">
      <c r="A295" s="21"/>
      <c r="B295" s="21"/>
      <c r="C295" s="21"/>
      <c r="D295" s="21"/>
      <c r="E295" s="21"/>
    </row>
    <row r="296" spans="1:5" ht="15">
      <c r="A296" s="21"/>
      <c r="B296" s="21"/>
      <c r="C296" s="21"/>
      <c r="D296" s="21"/>
      <c r="E296" s="21"/>
    </row>
    <row r="297" spans="1:5" ht="15">
      <c r="A297" s="21"/>
      <c r="B297" s="21"/>
      <c r="C297" s="21"/>
      <c r="D297" s="21"/>
      <c r="E297" s="21"/>
    </row>
    <row r="298" spans="1:5" ht="15">
      <c r="A298" s="21"/>
      <c r="B298" s="21"/>
      <c r="C298" s="21"/>
      <c r="D298" s="21"/>
      <c r="E298" s="21"/>
    </row>
    <row r="299" spans="1:5" ht="15">
      <c r="A299" s="21"/>
      <c r="B299" s="21"/>
      <c r="C299" s="21"/>
      <c r="D299" s="21"/>
      <c r="E299" s="21"/>
    </row>
    <row r="300" spans="1:5" ht="15">
      <c r="A300" s="21"/>
      <c r="B300" s="21"/>
      <c r="C300" s="21"/>
      <c r="D300" s="21"/>
      <c r="E300" s="21"/>
    </row>
    <row r="301" spans="1:5" ht="15">
      <c r="A301" s="21"/>
      <c r="B301" s="21"/>
      <c r="C301" s="21"/>
      <c r="D301" s="21"/>
      <c r="E301" s="21"/>
    </row>
    <row r="302" spans="1:5" ht="15">
      <c r="A302" s="21"/>
      <c r="B302" s="21"/>
      <c r="C302" s="21"/>
      <c r="D302" s="21"/>
      <c r="E302" s="21"/>
    </row>
    <row r="303" spans="1:5" ht="15">
      <c r="A303" s="21"/>
      <c r="B303" s="21"/>
      <c r="C303" s="21"/>
      <c r="D303" s="21"/>
      <c r="E303" s="21"/>
    </row>
    <row r="304" spans="1:5" ht="15">
      <c r="A304" s="21"/>
      <c r="B304" s="21"/>
      <c r="C304" s="21"/>
      <c r="D304" s="21"/>
      <c r="E304" s="21"/>
    </row>
    <row r="305" spans="1:5" ht="15">
      <c r="A305" s="21"/>
      <c r="B305" s="21"/>
      <c r="C305" s="21"/>
      <c r="D305" s="21"/>
      <c r="E305" s="21"/>
    </row>
    <row r="306" spans="1:5" ht="15">
      <c r="A306" s="21"/>
      <c r="B306" s="21"/>
      <c r="C306" s="21"/>
      <c r="D306" s="21"/>
      <c r="E306" s="21"/>
    </row>
    <row r="307" spans="1:5" ht="15">
      <c r="A307" s="21"/>
      <c r="B307" s="21"/>
      <c r="C307" s="21"/>
      <c r="D307" s="21"/>
      <c r="E307" s="21"/>
    </row>
    <row r="308" spans="1:5" ht="15">
      <c r="A308" s="21"/>
      <c r="B308" s="21"/>
      <c r="C308" s="21"/>
      <c r="D308" s="21"/>
      <c r="E308" s="21"/>
    </row>
    <row r="309" spans="1:5" ht="15">
      <c r="A309" s="21"/>
      <c r="B309" s="21"/>
      <c r="C309" s="21"/>
      <c r="D309" s="21"/>
      <c r="E309" s="21"/>
    </row>
    <row r="310" spans="1:5" ht="15">
      <c r="A310" s="21"/>
      <c r="B310" s="21"/>
      <c r="C310" s="21"/>
      <c r="D310" s="21"/>
      <c r="E310" s="21"/>
    </row>
    <row r="311" spans="1:5" ht="15">
      <c r="A311" s="21"/>
      <c r="B311" s="21"/>
      <c r="C311" s="21"/>
      <c r="D311" s="21"/>
      <c r="E311" s="21"/>
    </row>
    <row r="312" spans="1:5" ht="15">
      <c r="A312" s="21"/>
      <c r="B312" s="21"/>
      <c r="C312" s="21"/>
      <c r="D312" s="21"/>
      <c r="E312" s="21"/>
    </row>
    <row r="313" spans="1:5" ht="15">
      <c r="A313" s="21"/>
      <c r="B313" s="21"/>
      <c r="C313" s="21"/>
      <c r="D313" s="21"/>
      <c r="E313" s="21"/>
    </row>
    <row r="314" spans="1:5" ht="15">
      <c r="A314" s="21"/>
      <c r="B314" s="21"/>
      <c r="C314" s="21"/>
      <c r="D314" s="21"/>
      <c r="E314" s="21"/>
    </row>
    <row r="315" spans="1:5" ht="15">
      <c r="A315" s="21"/>
      <c r="B315" s="21"/>
      <c r="C315" s="21"/>
      <c r="D315" s="21"/>
      <c r="E315" s="21"/>
    </row>
    <row r="316" spans="1:5" ht="15">
      <c r="A316" s="21"/>
      <c r="B316" s="21"/>
      <c r="C316" s="21"/>
      <c r="D316" s="21"/>
      <c r="E316" s="21"/>
    </row>
    <row r="317" spans="1:5" ht="15">
      <c r="A317" s="21"/>
      <c r="B317" s="21"/>
      <c r="C317" s="21"/>
      <c r="D317" s="21"/>
      <c r="E317" s="21"/>
    </row>
    <row r="318" spans="1:5" ht="15">
      <c r="A318" s="21"/>
      <c r="B318" s="21"/>
      <c r="C318" s="21"/>
      <c r="D318" s="21"/>
      <c r="E318" s="21"/>
    </row>
    <row r="319" spans="1:5" ht="15">
      <c r="A319" s="21"/>
      <c r="B319" s="21"/>
      <c r="C319" s="21"/>
      <c r="D319" s="21"/>
      <c r="E319" s="21"/>
    </row>
    <row r="320" spans="1:5" ht="15">
      <c r="A320" s="21"/>
      <c r="B320" s="21"/>
      <c r="C320" s="21"/>
      <c r="D320" s="21"/>
      <c r="E320" s="21"/>
    </row>
    <row r="321" spans="1:5" ht="15">
      <c r="A321" s="21"/>
      <c r="B321" s="21"/>
      <c r="C321" s="21"/>
      <c r="D321" s="21"/>
      <c r="E321" s="21"/>
    </row>
    <row r="322" spans="1:5" ht="15">
      <c r="A322" s="21"/>
      <c r="B322" s="21"/>
      <c r="C322" s="21"/>
      <c r="D322" s="21"/>
      <c r="E322" s="21"/>
    </row>
    <row r="323" spans="1:5" ht="15">
      <c r="A323" s="21"/>
      <c r="B323" s="21"/>
      <c r="C323" s="21"/>
      <c r="D323" s="21"/>
      <c r="E323" s="21"/>
    </row>
    <row r="324" spans="1:5" ht="15">
      <c r="A324" s="21"/>
      <c r="B324" s="21"/>
      <c r="C324" s="21"/>
      <c r="D324" s="21"/>
      <c r="E324" s="21"/>
    </row>
    <row r="325" spans="1:5" ht="15">
      <c r="A325" s="21"/>
      <c r="B325" s="21"/>
      <c r="C325" s="21"/>
      <c r="D325" s="21"/>
      <c r="E325" s="21"/>
    </row>
    <row r="326" spans="1:5" ht="15">
      <c r="A326" s="21"/>
      <c r="B326" s="21"/>
      <c r="C326" s="21"/>
      <c r="D326" s="21"/>
      <c r="E326" s="21"/>
    </row>
    <row r="327" spans="1:5" ht="15">
      <c r="A327" s="21"/>
      <c r="B327" s="21"/>
      <c r="C327" s="21"/>
      <c r="D327" s="21"/>
      <c r="E327" s="21"/>
    </row>
    <row r="328" spans="1:5" ht="15">
      <c r="A328" s="21"/>
      <c r="B328" s="21"/>
      <c r="C328" s="21"/>
      <c r="D328" s="21"/>
      <c r="E328" s="21"/>
    </row>
    <row r="329" spans="1:5" ht="15">
      <c r="A329" s="21"/>
      <c r="B329" s="21"/>
      <c r="C329" s="21"/>
      <c r="D329" s="21"/>
      <c r="E329" s="21"/>
    </row>
    <row r="330" spans="1:5" ht="15">
      <c r="A330" s="21"/>
      <c r="B330" s="21"/>
      <c r="C330" s="21"/>
      <c r="D330" s="21"/>
      <c r="E330" s="21"/>
    </row>
    <row r="331" spans="1:5" ht="15">
      <c r="A331" s="21"/>
      <c r="B331" s="21"/>
      <c r="C331" s="21"/>
      <c r="D331" s="21"/>
      <c r="E331" s="21"/>
    </row>
    <row r="332" spans="1:5" ht="15">
      <c r="A332" s="21"/>
      <c r="B332" s="21"/>
      <c r="C332" s="21"/>
      <c r="D332" s="21"/>
      <c r="E332" s="21"/>
    </row>
    <row r="333" spans="1:5" ht="15">
      <c r="A333" s="21"/>
      <c r="B333" s="21"/>
      <c r="C333" s="21"/>
      <c r="D333" s="21"/>
      <c r="E333" s="21"/>
    </row>
    <row r="334" spans="1:5" ht="15">
      <c r="A334" s="21"/>
      <c r="B334" s="21"/>
      <c r="C334" s="21"/>
      <c r="D334" s="21"/>
      <c r="E334" s="21"/>
    </row>
    <row r="335" spans="1:5" ht="15">
      <c r="A335" s="21"/>
      <c r="B335" s="21"/>
      <c r="C335" s="21"/>
      <c r="D335" s="21"/>
      <c r="E335" s="21"/>
    </row>
    <row r="336" spans="1:5" ht="15">
      <c r="A336" s="21"/>
      <c r="B336" s="21"/>
      <c r="C336" s="21"/>
      <c r="D336" s="21"/>
      <c r="E336" s="21"/>
    </row>
    <row r="337" spans="1:5" ht="15">
      <c r="A337" s="21"/>
      <c r="B337" s="21"/>
      <c r="C337" s="21"/>
      <c r="D337" s="21"/>
      <c r="E337" s="21"/>
    </row>
    <row r="338" spans="1:5" ht="15">
      <c r="A338" s="21"/>
      <c r="B338" s="21"/>
      <c r="C338" s="21"/>
      <c r="D338" s="21"/>
      <c r="E338" s="21"/>
    </row>
    <row r="339" spans="1:5" ht="15">
      <c r="A339" s="21"/>
      <c r="B339" s="21"/>
      <c r="C339" s="21"/>
      <c r="D339" s="21"/>
      <c r="E339" s="21"/>
    </row>
    <row r="340" spans="1:5" ht="15">
      <c r="A340" s="21"/>
      <c r="B340" s="21"/>
      <c r="C340" s="21"/>
      <c r="D340" s="21"/>
      <c r="E340" s="21"/>
    </row>
    <row r="341" spans="1:5" ht="15">
      <c r="A341" s="21"/>
      <c r="B341" s="21"/>
      <c r="C341" s="21"/>
      <c r="D341" s="21"/>
      <c r="E341" s="21"/>
    </row>
    <row r="342" spans="1:5" ht="15">
      <c r="A342" s="21"/>
      <c r="B342" s="21"/>
      <c r="C342" s="21"/>
      <c r="D342" s="21"/>
      <c r="E342" s="21"/>
    </row>
    <row r="343" spans="1:5" ht="15">
      <c r="A343" s="21"/>
      <c r="B343" s="21"/>
      <c r="C343" s="21"/>
      <c r="D343" s="21"/>
      <c r="E343" s="21"/>
    </row>
    <row r="344" spans="1:5" ht="15">
      <c r="A344" s="21"/>
      <c r="B344" s="21"/>
      <c r="C344" s="21"/>
      <c r="D344" s="21"/>
      <c r="E344" s="21"/>
    </row>
    <row r="345" spans="1:5" ht="15">
      <c r="A345" s="21"/>
      <c r="B345" s="21"/>
      <c r="C345" s="21"/>
      <c r="D345" s="21"/>
      <c r="E345" s="21"/>
    </row>
    <row r="346" spans="1:5" ht="15">
      <c r="A346" s="21"/>
      <c r="B346" s="21"/>
      <c r="C346" s="21"/>
      <c r="D346" s="21"/>
      <c r="E346" s="21"/>
    </row>
    <row r="347" spans="1:5" ht="15">
      <c r="A347" s="21"/>
      <c r="B347" s="21"/>
      <c r="C347" s="21"/>
      <c r="D347" s="21"/>
      <c r="E347" s="21"/>
    </row>
    <row r="348" spans="1:5" ht="15">
      <c r="A348" s="21"/>
      <c r="B348" s="21"/>
      <c r="C348" s="21"/>
      <c r="D348" s="21"/>
      <c r="E348" s="21"/>
    </row>
    <row r="349" spans="1:5" ht="15">
      <c r="A349" s="21"/>
      <c r="B349" s="21"/>
      <c r="C349" s="21"/>
      <c r="D349" s="21"/>
      <c r="E349" s="21"/>
    </row>
    <row r="350" spans="1:5" ht="15">
      <c r="A350" s="21"/>
      <c r="B350" s="21"/>
      <c r="C350" s="21"/>
      <c r="D350" s="21"/>
      <c r="E350" s="21"/>
    </row>
    <row r="351" spans="1:5" ht="15">
      <c r="A351" s="21"/>
      <c r="B351" s="21"/>
      <c r="C351" s="21"/>
      <c r="D351" s="21"/>
      <c r="E351" s="21"/>
    </row>
    <row r="352" spans="1:5" ht="15">
      <c r="A352" s="21"/>
      <c r="B352" s="21"/>
      <c r="C352" s="21"/>
      <c r="D352" s="21"/>
      <c r="E352" s="21"/>
    </row>
    <row r="353" spans="1:5" ht="15">
      <c r="A353" s="21"/>
      <c r="B353" s="21"/>
      <c r="C353" s="21"/>
      <c r="D353" s="21"/>
      <c r="E353" s="21"/>
    </row>
    <row r="354" spans="1:5" ht="15">
      <c r="A354" s="21"/>
      <c r="B354" s="21"/>
      <c r="C354" s="21"/>
      <c r="D354" s="21"/>
      <c r="E354" s="21"/>
    </row>
    <row r="355" spans="1:5" ht="15">
      <c r="A355" s="21"/>
      <c r="B355" s="21"/>
      <c r="C355" s="21"/>
      <c r="D355" s="21"/>
      <c r="E355" s="21"/>
    </row>
    <row r="356" spans="1:5" ht="15">
      <c r="A356" s="21"/>
      <c r="B356" s="21"/>
      <c r="C356" s="21"/>
      <c r="D356" s="21"/>
      <c r="E356" s="21"/>
    </row>
    <row r="357" spans="1:5" ht="15">
      <c r="A357" s="21"/>
      <c r="B357" s="21"/>
      <c r="C357" s="21"/>
      <c r="D357" s="21"/>
      <c r="E357" s="21"/>
    </row>
    <row r="358" spans="1:5" ht="15">
      <c r="A358" s="21"/>
      <c r="B358" s="21"/>
      <c r="C358" s="21"/>
      <c r="D358" s="21"/>
      <c r="E358" s="21"/>
    </row>
    <row r="359" spans="1:5" ht="15">
      <c r="A359" s="21"/>
      <c r="B359" s="21"/>
      <c r="C359" s="21"/>
      <c r="D359" s="21"/>
      <c r="E359" s="21"/>
    </row>
    <row r="360" spans="1:5" ht="15">
      <c r="A360" s="21"/>
      <c r="B360" s="21"/>
      <c r="C360" s="21"/>
      <c r="D360" s="21"/>
      <c r="E360" s="21"/>
    </row>
    <row r="361" spans="1:5" ht="15">
      <c r="A361" s="21"/>
      <c r="B361" s="21"/>
      <c r="C361" s="21"/>
      <c r="D361" s="21"/>
      <c r="E361" s="21"/>
    </row>
    <row r="362" spans="1:5" ht="15">
      <c r="A362" s="21"/>
      <c r="B362" s="21"/>
      <c r="C362" s="21"/>
      <c r="D362" s="21"/>
      <c r="E362" s="21"/>
    </row>
    <row r="363" spans="1:5" ht="15">
      <c r="A363" s="21"/>
      <c r="B363" s="21"/>
      <c r="C363" s="21"/>
      <c r="D363" s="21"/>
      <c r="E363" s="21"/>
    </row>
    <row r="364" spans="1:5" ht="15">
      <c r="A364" s="21"/>
      <c r="B364" s="21"/>
      <c r="C364" s="21"/>
      <c r="D364" s="21"/>
      <c r="E364" s="21"/>
    </row>
    <row r="365" spans="1:5" ht="15">
      <c r="A365" s="21"/>
      <c r="B365" s="21"/>
      <c r="C365" s="21"/>
      <c r="D365" s="21"/>
      <c r="E365" s="21"/>
    </row>
    <row r="366" spans="1:5" ht="15">
      <c r="A366" s="21"/>
      <c r="B366" s="21"/>
      <c r="C366" s="21"/>
      <c r="D366" s="21"/>
      <c r="E366" s="21"/>
    </row>
    <row r="367" spans="1:5" ht="15">
      <c r="A367" s="21"/>
      <c r="B367" s="21"/>
      <c r="C367" s="21"/>
      <c r="D367" s="21"/>
      <c r="E367" s="21"/>
    </row>
    <row r="368" spans="1:5" ht="15">
      <c r="A368" s="21"/>
      <c r="B368" s="21"/>
      <c r="C368" s="21"/>
      <c r="D368" s="21"/>
      <c r="E368" s="21"/>
    </row>
    <row r="369" spans="1:5" ht="15">
      <c r="A369" s="21"/>
      <c r="B369" s="21"/>
      <c r="C369" s="21"/>
      <c r="D369" s="21"/>
      <c r="E369" s="21"/>
    </row>
    <row r="370" spans="1:5" ht="15">
      <c r="A370" s="21"/>
      <c r="B370" s="21"/>
      <c r="C370" s="21"/>
      <c r="D370" s="21"/>
      <c r="E370" s="21"/>
    </row>
    <row r="371" spans="1:5" ht="15">
      <c r="A371" s="21"/>
      <c r="B371" s="21"/>
      <c r="C371" s="21"/>
      <c r="D371" s="21"/>
      <c r="E371" s="21"/>
    </row>
    <row r="372" spans="1:5" ht="15">
      <c r="A372" s="21"/>
      <c r="B372" s="21"/>
      <c r="C372" s="21"/>
      <c r="D372" s="21"/>
      <c r="E372" s="21"/>
    </row>
    <row r="373" spans="1:5" ht="15">
      <c r="A373" s="21"/>
      <c r="B373" s="21"/>
      <c r="C373" s="21"/>
      <c r="D373" s="21"/>
      <c r="E373" s="21"/>
    </row>
    <row r="374" spans="1:5" ht="15">
      <c r="A374" s="21"/>
      <c r="B374" s="21"/>
      <c r="C374" s="21"/>
      <c r="D374" s="21"/>
      <c r="E374" s="21"/>
    </row>
    <row r="375" spans="1:5" ht="15">
      <c r="A375" s="21"/>
      <c r="B375" s="21"/>
      <c r="C375" s="21"/>
      <c r="D375" s="21"/>
      <c r="E375" s="21"/>
    </row>
    <row r="376" spans="1:5" ht="15">
      <c r="A376" s="21"/>
      <c r="B376" s="21"/>
      <c r="C376" s="21"/>
      <c r="D376" s="21"/>
      <c r="E376" s="21"/>
    </row>
    <row r="377" spans="1:5" ht="15">
      <c r="A377" s="21"/>
      <c r="B377" s="21"/>
      <c r="C377" s="21"/>
      <c r="D377" s="21"/>
      <c r="E377" s="21"/>
    </row>
    <row r="378" spans="1:5" ht="15">
      <c r="A378" s="21"/>
      <c r="B378" s="21"/>
      <c r="C378" s="21"/>
      <c r="D378" s="21"/>
      <c r="E378" s="21"/>
    </row>
    <row r="379" spans="1:5" ht="15">
      <c r="A379" s="21"/>
      <c r="B379" s="21"/>
      <c r="C379" s="21"/>
      <c r="D379" s="21"/>
      <c r="E379" s="21"/>
    </row>
    <row r="380" spans="1:5" ht="15">
      <c r="A380" s="21"/>
      <c r="B380" s="21"/>
      <c r="C380" s="21"/>
      <c r="D380" s="21"/>
      <c r="E380" s="21"/>
    </row>
    <row r="381" spans="1:5" ht="15">
      <c r="A381" s="21"/>
      <c r="B381" s="21"/>
      <c r="C381" s="21"/>
      <c r="D381" s="21"/>
      <c r="E381" s="21"/>
    </row>
    <row r="382" spans="1:5" ht="15">
      <c r="A382" s="21"/>
      <c r="B382" s="21"/>
      <c r="C382" s="21"/>
      <c r="D382" s="21"/>
      <c r="E382" s="21"/>
    </row>
    <row r="383" spans="1:5" ht="15">
      <c r="A383" s="21"/>
      <c r="B383" s="21"/>
      <c r="C383" s="21"/>
      <c r="D383" s="21"/>
      <c r="E383" s="21"/>
    </row>
    <row r="384" spans="1:5" ht="15">
      <c r="A384" s="21"/>
      <c r="B384" s="21"/>
      <c r="C384" s="21"/>
      <c r="D384" s="21"/>
      <c r="E384" s="21"/>
    </row>
    <row r="385" spans="1:5" ht="15">
      <c r="A385" s="21"/>
      <c r="B385" s="21"/>
      <c r="C385" s="21"/>
      <c r="D385" s="21"/>
      <c r="E385" s="21"/>
    </row>
    <row r="386" spans="1:5" ht="15">
      <c r="A386" s="21"/>
      <c r="B386" s="21"/>
      <c r="C386" s="21"/>
      <c r="D386" s="21"/>
      <c r="E386" s="21"/>
    </row>
    <row r="387" spans="1:5" ht="15">
      <c r="A387" s="21"/>
      <c r="B387" s="21"/>
      <c r="C387" s="21"/>
      <c r="D387" s="21"/>
      <c r="E387" s="21"/>
    </row>
    <row r="388" spans="1:5" ht="15">
      <c r="A388" s="21"/>
      <c r="B388" s="21"/>
      <c r="C388" s="21"/>
      <c r="D388" s="21"/>
      <c r="E388" s="21"/>
    </row>
    <row r="389" spans="1:5" ht="15">
      <c r="A389" s="21"/>
      <c r="B389" s="21"/>
      <c r="C389" s="21"/>
      <c r="D389" s="21"/>
      <c r="E389" s="21"/>
    </row>
    <row r="390" spans="1:5" ht="15">
      <c r="A390" s="21"/>
      <c r="B390" s="21"/>
      <c r="C390" s="21"/>
      <c r="D390" s="21"/>
      <c r="E390" s="21"/>
    </row>
    <row r="391" spans="1:5" ht="15">
      <c r="A391" s="21"/>
      <c r="B391" s="21"/>
      <c r="C391" s="21"/>
      <c r="D391" s="21"/>
      <c r="E391" s="21"/>
    </row>
    <row r="392" spans="1:5" ht="15">
      <c r="A392" s="21"/>
      <c r="B392" s="21"/>
      <c r="C392" s="21"/>
      <c r="D392" s="21"/>
      <c r="E392" s="21"/>
    </row>
    <row r="393" spans="1:5" ht="15">
      <c r="A393" s="21"/>
      <c r="B393" s="21"/>
      <c r="C393" s="21"/>
      <c r="D393" s="21"/>
      <c r="E393" s="21"/>
    </row>
    <row r="394" spans="1:5" ht="15">
      <c r="A394" s="21"/>
      <c r="B394" s="21"/>
      <c r="C394" s="21"/>
      <c r="D394" s="21"/>
      <c r="E394" s="21"/>
    </row>
    <row r="395" spans="1:5" ht="15">
      <c r="A395" s="21"/>
      <c r="B395" s="21"/>
      <c r="C395" s="21"/>
      <c r="D395" s="21"/>
      <c r="E395" s="21"/>
    </row>
    <row r="396" spans="1:5" ht="15">
      <c r="A396" s="21"/>
      <c r="B396" s="21"/>
      <c r="C396" s="21"/>
      <c r="D396" s="21"/>
      <c r="E396" s="21"/>
    </row>
    <row r="397" spans="1:5" ht="15">
      <c r="A397" s="21"/>
      <c r="B397" s="21"/>
      <c r="C397" s="21"/>
      <c r="D397" s="21"/>
      <c r="E397" s="21"/>
    </row>
    <row r="398" spans="1:5" ht="15">
      <c r="A398" s="21"/>
      <c r="B398" s="21"/>
      <c r="C398" s="21"/>
      <c r="D398" s="21"/>
      <c r="E398" s="21"/>
    </row>
    <row r="399" spans="1:5" ht="15">
      <c r="A399" s="21"/>
      <c r="B399" s="21"/>
      <c r="C399" s="21"/>
      <c r="D399" s="21"/>
      <c r="E399" s="21"/>
    </row>
    <row r="400" spans="1:5" ht="15">
      <c r="A400" s="21"/>
      <c r="B400" s="21"/>
      <c r="C400" s="21"/>
      <c r="D400" s="21"/>
      <c r="E400" s="21"/>
    </row>
    <row r="401" spans="1:5" ht="15">
      <c r="A401" s="21"/>
      <c r="B401" s="21"/>
      <c r="C401" s="21"/>
      <c r="D401" s="21"/>
      <c r="E401" s="21"/>
    </row>
    <row r="402" spans="1:5" ht="15">
      <c r="A402" s="21"/>
      <c r="B402" s="21"/>
      <c r="C402" s="21"/>
      <c r="D402" s="21"/>
      <c r="E402" s="21"/>
    </row>
    <row r="403" spans="1:5" ht="15">
      <c r="A403" s="21"/>
      <c r="B403" s="21"/>
      <c r="C403" s="21"/>
      <c r="D403" s="21"/>
      <c r="E403" s="21"/>
    </row>
    <row r="404" spans="1:5" ht="15">
      <c r="A404" s="21"/>
      <c r="B404" s="21"/>
      <c r="C404" s="21"/>
      <c r="D404" s="21"/>
      <c r="E404" s="21"/>
    </row>
    <row r="405" spans="1:5" ht="15">
      <c r="A405" s="21"/>
      <c r="B405" s="21"/>
      <c r="C405" s="21"/>
      <c r="D405" s="21"/>
      <c r="E405" s="21"/>
    </row>
    <row r="406" spans="1:5" ht="15">
      <c r="A406" s="21"/>
      <c r="B406" s="21"/>
      <c r="C406" s="21"/>
      <c r="D406" s="21"/>
      <c r="E406" s="21"/>
    </row>
    <row r="407" spans="1:5" ht="15">
      <c r="A407" s="21"/>
      <c r="B407" s="21"/>
      <c r="C407" s="21"/>
      <c r="D407" s="21"/>
      <c r="E407" s="21"/>
    </row>
    <row r="408" spans="1:5" ht="15">
      <c r="A408" s="21"/>
      <c r="B408" s="21"/>
      <c r="C408" s="21"/>
      <c r="D408" s="21"/>
      <c r="E408" s="21"/>
    </row>
    <row r="409" spans="1:5" ht="15">
      <c r="A409" s="21"/>
      <c r="B409" s="21"/>
      <c r="C409" s="21"/>
      <c r="D409" s="21"/>
      <c r="E409" s="21"/>
    </row>
    <row r="410" spans="1:5" ht="15">
      <c r="A410" s="21"/>
      <c r="B410" s="21"/>
      <c r="C410" s="21"/>
      <c r="D410" s="21"/>
      <c r="E410" s="21"/>
    </row>
    <row r="411" spans="1:5" ht="15">
      <c r="A411" s="21"/>
      <c r="B411" s="21"/>
      <c r="C411" s="21"/>
      <c r="D411" s="21"/>
      <c r="E411" s="21"/>
    </row>
    <row r="412" spans="1:5" ht="15">
      <c r="A412" s="21"/>
      <c r="B412" s="21"/>
      <c r="C412" s="21"/>
      <c r="D412" s="21"/>
      <c r="E412" s="21"/>
    </row>
    <row r="413" spans="1:5" ht="15">
      <c r="A413" s="21"/>
      <c r="B413" s="21"/>
      <c r="C413" s="21"/>
      <c r="D413" s="21"/>
      <c r="E413" s="21"/>
    </row>
    <row r="414" spans="1:5" ht="15">
      <c r="A414" s="21"/>
      <c r="B414" s="21"/>
      <c r="C414" s="21"/>
      <c r="D414" s="21"/>
      <c r="E414" s="21"/>
    </row>
    <row r="415" spans="1:5" ht="15">
      <c r="A415" s="21"/>
      <c r="B415" s="21"/>
      <c r="C415" s="21"/>
      <c r="D415" s="21"/>
      <c r="E415" s="21"/>
    </row>
    <row r="416" spans="1:5" ht="15">
      <c r="A416" s="21"/>
      <c r="B416" s="21"/>
      <c r="C416" s="21"/>
      <c r="D416" s="21"/>
      <c r="E416" s="21"/>
    </row>
    <row r="417" spans="1:5" ht="15">
      <c r="A417" s="21"/>
      <c r="B417" s="21"/>
      <c r="C417" s="21"/>
      <c r="D417" s="21"/>
      <c r="E417" s="21"/>
    </row>
    <row r="418" spans="1:5" ht="15">
      <c r="A418" s="21"/>
      <c r="B418" s="21"/>
      <c r="C418" s="21"/>
      <c r="D418" s="21"/>
      <c r="E418" s="21"/>
    </row>
    <row r="419" spans="1:5" ht="15">
      <c r="A419" s="21"/>
      <c r="B419" s="21"/>
      <c r="C419" s="21"/>
      <c r="D419" s="21"/>
      <c r="E419" s="21"/>
    </row>
    <row r="420" spans="1:5" ht="15">
      <c r="A420" s="21"/>
      <c r="B420" s="21"/>
      <c r="C420" s="21"/>
      <c r="D420" s="21"/>
      <c r="E420" s="21"/>
    </row>
    <row r="421" spans="1:5" ht="15">
      <c r="A421" s="21"/>
      <c r="B421" s="21"/>
      <c r="C421" s="21"/>
      <c r="D421" s="21"/>
      <c r="E421" s="21"/>
    </row>
    <row r="422" spans="1:5" ht="15">
      <c r="A422" s="21"/>
      <c r="B422" s="21"/>
      <c r="C422" s="21"/>
      <c r="D422" s="21"/>
      <c r="E422" s="21"/>
    </row>
    <row r="423" spans="1:5" ht="15">
      <c r="A423" s="21"/>
      <c r="B423" s="21"/>
      <c r="C423" s="21"/>
      <c r="D423" s="21"/>
      <c r="E423" s="21"/>
    </row>
    <row r="424" spans="1:5" ht="15">
      <c r="A424" s="21"/>
      <c r="B424" s="21"/>
      <c r="C424" s="21"/>
      <c r="D424" s="21"/>
      <c r="E424" s="21"/>
    </row>
    <row r="425" spans="1:5" ht="15">
      <c r="A425" s="21"/>
      <c r="B425" s="21"/>
      <c r="C425" s="21"/>
      <c r="D425" s="21"/>
      <c r="E425" s="21"/>
    </row>
    <row r="426" spans="1:5" ht="15">
      <c r="A426" s="21"/>
      <c r="B426" s="21"/>
      <c r="C426" s="21"/>
      <c r="D426" s="21"/>
      <c r="E426" s="21"/>
    </row>
    <row r="427" spans="1:5" ht="15">
      <c r="A427" s="21"/>
      <c r="B427" s="21"/>
      <c r="C427" s="21"/>
      <c r="D427" s="21"/>
      <c r="E427" s="21"/>
    </row>
    <row r="428" spans="1:5" ht="15">
      <c r="A428" s="21"/>
      <c r="B428" s="21"/>
      <c r="C428" s="21"/>
      <c r="D428" s="21"/>
      <c r="E428" s="21"/>
    </row>
    <row r="429" spans="1:5" ht="15">
      <c r="A429" s="21"/>
      <c r="B429" s="21"/>
      <c r="C429" s="21"/>
      <c r="D429" s="21"/>
      <c r="E429" s="21"/>
    </row>
    <row r="430" spans="1:5" ht="15">
      <c r="A430" s="21"/>
      <c r="B430" s="21"/>
      <c r="C430" s="21"/>
      <c r="D430" s="21"/>
      <c r="E430" s="21"/>
    </row>
    <row r="431" spans="1:5" ht="15">
      <c r="A431" s="21"/>
      <c r="B431" s="21"/>
      <c r="C431" s="21"/>
      <c r="D431" s="21"/>
      <c r="E431" s="21"/>
    </row>
    <row r="432" spans="1:5" ht="15">
      <c r="A432" s="21"/>
      <c r="B432" s="21"/>
      <c r="C432" s="21"/>
      <c r="D432" s="21"/>
      <c r="E432" s="21"/>
    </row>
    <row r="433" spans="1:5" ht="15">
      <c r="A433" s="21"/>
      <c r="B433" s="21"/>
      <c r="C433" s="21"/>
      <c r="D433" s="21"/>
      <c r="E433" s="21"/>
    </row>
    <row r="434" spans="1:5" ht="15">
      <c r="A434" s="21"/>
      <c r="B434" s="21"/>
      <c r="C434" s="21"/>
      <c r="D434" s="21"/>
      <c r="E434" s="21"/>
    </row>
    <row r="435" spans="1:5" ht="15">
      <c r="A435" s="21"/>
      <c r="B435" s="21"/>
      <c r="C435" s="21"/>
      <c r="D435" s="21"/>
      <c r="E435" s="21"/>
    </row>
    <row r="436" spans="1:5" ht="15">
      <c r="A436" s="21"/>
      <c r="B436" s="21"/>
      <c r="C436" s="21"/>
      <c r="D436" s="21"/>
      <c r="E436" s="21"/>
    </row>
    <row r="437" spans="1:5" ht="15">
      <c r="A437" s="21"/>
      <c r="B437" s="21"/>
      <c r="C437" s="21"/>
      <c r="D437" s="21"/>
      <c r="E437" s="21"/>
    </row>
    <row r="438" spans="1:5" ht="15">
      <c r="A438" s="21"/>
      <c r="B438" s="21"/>
      <c r="C438" s="21"/>
      <c r="D438" s="21"/>
      <c r="E438" s="21"/>
    </row>
    <row r="439" spans="1:5" ht="15">
      <c r="A439" s="21"/>
      <c r="B439" s="21"/>
      <c r="C439" s="21"/>
      <c r="D439" s="21"/>
      <c r="E439" s="21"/>
    </row>
    <row r="440" spans="1:5" ht="15">
      <c r="A440" s="21"/>
      <c r="B440" s="21"/>
      <c r="C440" s="21"/>
      <c r="D440" s="21"/>
      <c r="E440" s="21"/>
    </row>
    <row r="441" spans="1:5" ht="15">
      <c r="A441" s="21"/>
      <c r="B441" s="21"/>
      <c r="C441" s="21"/>
      <c r="D441" s="21"/>
      <c r="E441" s="21"/>
    </row>
    <row r="442" spans="1:5" ht="15">
      <c r="A442" s="21"/>
      <c r="B442" s="21"/>
      <c r="C442" s="21"/>
      <c r="D442" s="21"/>
      <c r="E442" s="21"/>
    </row>
    <row r="443" spans="1:5" ht="15">
      <c r="A443" s="21"/>
      <c r="B443" s="21"/>
      <c r="C443" s="21"/>
      <c r="D443" s="21"/>
      <c r="E443" s="21"/>
    </row>
    <row r="444" spans="1:5" ht="15">
      <c r="A444" s="21"/>
      <c r="B444" s="21"/>
      <c r="C444" s="21"/>
      <c r="D444" s="21"/>
      <c r="E444" s="21"/>
    </row>
    <row r="445" spans="1:5" ht="15">
      <c r="A445" s="21"/>
      <c r="B445" s="21"/>
      <c r="C445" s="21"/>
      <c r="D445" s="21"/>
      <c r="E445" s="21"/>
    </row>
    <row r="446" spans="1:5" ht="15">
      <c r="A446" s="21"/>
      <c r="B446" s="21"/>
      <c r="C446" s="21"/>
      <c r="D446" s="21"/>
      <c r="E446" s="21"/>
    </row>
    <row r="447" spans="1:5" ht="15">
      <c r="A447" s="21"/>
      <c r="B447" s="21"/>
      <c r="C447" s="21"/>
      <c r="D447" s="21"/>
      <c r="E447" s="21"/>
    </row>
    <row r="448" spans="1:5" ht="15">
      <c r="A448" s="21"/>
      <c r="B448" s="21"/>
      <c r="C448" s="21"/>
      <c r="D448" s="21"/>
      <c r="E448" s="21"/>
    </row>
    <row r="449" spans="1:5" ht="15">
      <c r="A449" s="21"/>
      <c r="B449" s="21"/>
      <c r="C449" s="21"/>
      <c r="D449" s="21"/>
      <c r="E449" s="21"/>
    </row>
    <row r="450" spans="1:5" ht="15">
      <c r="A450" s="21"/>
      <c r="B450" s="21"/>
      <c r="C450" s="21"/>
      <c r="D450" s="21"/>
      <c r="E450" s="21"/>
    </row>
    <row r="451" spans="1:5" ht="15">
      <c r="A451" s="21"/>
      <c r="B451" s="21"/>
      <c r="C451" s="21"/>
      <c r="D451" s="21"/>
      <c r="E451" s="21"/>
    </row>
    <row r="452" spans="1:5" ht="15">
      <c r="A452" s="21"/>
      <c r="B452" s="21"/>
      <c r="C452" s="21"/>
      <c r="D452" s="21"/>
      <c r="E452" s="21"/>
    </row>
    <row r="453" spans="1:5" ht="15">
      <c r="A453" s="21"/>
      <c r="B453" s="21"/>
      <c r="C453" s="21"/>
      <c r="D453" s="21"/>
      <c r="E453" s="21"/>
    </row>
    <row r="454" spans="1:5" ht="15">
      <c r="A454" s="21"/>
      <c r="B454" s="21"/>
      <c r="C454" s="21"/>
      <c r="D454" s="21"/>
      <c r="E454" s="21"/>
    </row>
    <row r="455" spans="1:5" ht="15">
      <c r="A455" s="21"/>
      <c r="B455" s="21"/>
      <c r="C455" s="21"/>
      <c r="D455" s="21"/>
      <c r="E455" s="21"/>
    </row>
    <row r="456" spans="1:5" ht="15">
      <c r="A456" s="21"/>
      <c r="B456" s="21"/>
      <c r="C456" s="21"/>
      <c r="D456" s="21"/>
      <c r="E456" s="21"/>
    </row>
    <row r="457" spans="1:5" ht="15">
      <c r="A457" s="21"/>
      <c r="B457" s="21"/>
      <c r="C457" s="21"/>
      <c r="D457" s="21"/>
      <c r="E457" s="21"/>
    </row>
    <row r="458" spans="1:5" ht="15">
      <c r="A458" s="21"/>
      <c r="B458" s="21"/>
      <c r="C458" s="21"/>
      <c r="D458" s="21"/>
      <c r="E458" s="21"/>
    </row>
    <row r="459" spans="1:5" ht="15">
      <c r="A459" s="21"/>
      <c r="B459" s="21"/>
      <c r="C459" s="21"/>
      <c r="D459" s="21"/>
      <c r="E459" s="21"/>
    </row>
    <row r="460" spans="1:5" ht="15">
      <c r="A460" s="21"/>
      <c r="B460" s="21"/>
      <c r="C460" s="21"/>
      <c r="D460" s="21"/>
      <c r="E460" s="21"/>
    </row>
    <row r="461" spans="1:5" ht="15">
      <c r="A461" s="21"/>
      <c r="B461" s="21"/>
      <c r="C461" s="21"/>
      <c r="D461" s="21"/>
      <c r="E461" s="21"/>
    </row>
    <row r="462" spans="1:5" ht="15">
      <c r="A462" s="21"/>
      <c r="B462" s="21"/>
      <c r="C462" s="21"/>
      <c r="D462" s="21"/>
      <c r="E462" s="21"/>
    </row>
    <row r="463" spans="1:5" ht="15">
      <c r="A463" s="21"/>
      <c r="B463" s="21"/>
      <c r="C463" s="21"/>
      <c r="D463" s="21"/>
      <c r="E463" s="21"/>
    </row>
    <row r="464" spans="1:5" ht="15">
      <c r="A464" s="21"/>
      <c r="B464" s="21"/>
      <c r="C464" s="21"/>
      <c r="D464" s="21"/>
      <c r="E464" s="21"/>
    </row>
    <row r="465" spans="1:5" ht="15">
      <c r="A465" s="21"/>
      <c r="B465" s="21"/>
      <c r="C465" s="21"/>
      <c r="D465" s="21"/>
      <c r="E465" s="21"/>
    </row>
    <row r="466" spans="1:5" ht="15">
      <c r="A466" s="21"/>
      <c r="B466" s="21"/>
      <c r="C466" s="21"/>
      <c r="D466" s="21"/>
      <c r="E466" s="21"/>
    </row>
    <row r="467" spans="1:5" ht="15">
      <c r="A467" s="21"/>
      <c r="B467" s="21"/>
      <c r="C467" s="21"/>
      <c r="D467" s="21"/>
      <c r="E467" s="21"/>
    </row>
    <row r="468" spans="1:5" ht="15">
      <c r="A468" s="21"/>
      <c r="B468" s="21"/>
      <c r="C468" s="21"/>
      <c r="D468" s="21"/>
      <c r="E468" s="21"/>
    </row>
    <row r="469" spans="1:5" ht="15">
      <c r="A469" s="21"/>
      <c r="B469" s="21"/>
      <c r="C469" s="21"/>
      <c r="D469" s="21"/>
      <c r="E469" s="21"/>
    </row>
    <row r="470" spans="1:5" ht="15">
      <c r="A470" s="21"/>
      <c r="B470" s="21"/>
      <c r="C470" s="21"/>
      <c r="D470" s="21"/>
      <c r="E470" s="21"/>
    </row>
    <row r="471" spans="1:5" ht="15">
      <c r="A471" s="21"/>
      <c r="B471" s="21"/>
      <c r="C471" s="21"/>
      <c r="D471" s="21"/>
      <c r="E471" s="21"/>
    </row>
    <row r="472" spans="1:5" ht="15">
      <c r="A472" s="21"/>
      <c r="B472" s="21"/>
      <c r="C472" s="21"/>
      <c r="D472" s="21"/>
      <c r="E472" s="21"/>
    </row>
    <row r="473" spans="1:5" ht="15">
      <c r="A473" s="21"/>
      <c r="B473" s="21"/>
      <c r="C473" s="21"/>
      <c r="D473" s="21"/>
      <c r="E473" s="21"/>
    </row>
    <row r="474" spans="1:5" ht="15">
      <c r="A474" s="21"/>
      <c r="B474" s="21"/>
      <c r="C474" s="21"/>
      <c r="D474" s="21"/>
      <c r="E474" s="21"/>
    </row>
    <row r="475" spans="1:5" ht="15">
      <c r="A475" s="21"/>
      <c r="B475" s="21"/>
      <c r="C475" s="21"/>
      <c r="D475" s="21"/>
      <c r="E475" s="21"/>
    </row>
    <row r="476" spans="1:5" ht="15">
      <c r="A476" s="21"/>
      <c r="B476" s="21"/>
      <c r="C476" s="21"/>
      <c r="D476" s="21"/>
      <c r="E476" s="21"/>
    </row>
    <row r="477" spans="1:5" ht="15">
      <c r="A477" s="21"/>
      <c r="B477" s="21"/>
      <c r="C477" s="21"/>
      <c r="D477" s="21"/>
      <c r="E477" s="21"/>
    </row>
    <row r="478" spans="1:5" ht="15">
      <c r="A478" s="21"/>
      <c r="B478" s="21"/>
      <c r="C478" s="21"/>
      <c r="D478" s="21"/>
      <c r="E478" s="21"/>
    </row>
    <row r="479" spans="1:5" ht="15">
      <c r="A479" s="21"/>
      <c r="B479" s="21"/>
      <c r="C479" s="21"/>
      <c r="D479" s="21"/>
      <c r="E479" s="21"/>
    </row>
    <row r="480" spans="1:5" ht="15">
      <c r="A480" s="21"/>
      <c r="B480" s="21"/>
      <c r="C480" s="21"/>
      <c r="D480" s="21"/>
      <c r="E480" s="21"/>
    </row>
    <row r="481" spans="1:5" ht="15">
      <c r="A481" s="21"/>
      <c r="B481" s="21"/>
      <c r="C481" s="21"/>
      <c r="D481" s="21"/>
      <c r="E481" s="21"/>
    </row>
    <row r="482" spans="1:5" ht="15">
      <c r="A482" s="21"/>
      <c r="B482" s="21"/>
      <c r="C482" s="21"/>
      <c r="D482" s="21"/>
      <c r="E482" s="21"/>
    </row>
    <row r="483" spans="1:5" ht="15">
      <c r="A483" s="21"/>
      <c r="B483" s="21"/>
      <c r="C483" s="21"/>
      <c r="D483" s="21"/>
      <c r="E483" s="21"/>
    </row>
    <row r="484" spans="1:5" ht="15">
      <c r="A484" s="21"/>
      <c r="B484" s="21"/>
      <c r="C484" s="21"/>
      <c r="D484" s="21"/>
      <c r="E484" s="21"/>
    </row>
    <row r="485" spans="1:5" ht="15">
      <c r="A485" s="21"/>
      <c r="B485" s="21"/>
      <c r="C485" s="21"/>
      <c r="D485" s="21"/>
      <c r="E485" s="21"/>
    </row>
    <row r="486" spans="1:5" ht="15">
      <c r="A486" s="21"/>
      <c r="B486" s="21"/>
      <c r="C486" s="21"/>
      <c r="D486" s="21"/>
      <c r="E486" s="21"/>
    </row>
    <row r="487" spans="1:5" ht="15">
      <c r="A487" s="21"/>
      <c r="B487" s="21"/>
      <c r="C487" s="21"/>
      <c r="D487" s="21"/>
      <c r="E487" s="21"/>
    </row>
    <row r="488" spans="1:5" ht="15">
      <c r="A488" s="21"/>
      <c r="B488" s="21"/>
      <c r="C488" s="21"/>
      <c r="D488" s="21"/>
      <c r="E488" s="21"/>
    </row>
    <row r="489" spans="1:5" ht="15">
      <c r="A489" s="21"/>
      <c r="B489" s="21"/>
      <c r="C489" s="21"/>
      <c r="D489" s="21"/>
      <c r="E489" s="21"/>
    </row>
    <row r="490" spans="1:5" ht="15">
      <c r="A490" s="21"/>
      <c r="B490" s="21"/>
      <c r="C490" s="21"/>
      <c r="D490" s="21"/>
      <c r="E490" s="21"/>
    </row>
    <row r="491" spans="1:5" ht="15">
      <c r="A491" s="21"/>
      <c r="B491" s="21"/>
      <c r="C491" s="21"/>
      <c r="D491" s="21"/>
      <c r="E491" s="21"/>
    </row>
    <row r="492" spans="1:5" ht="15">
      <c r="A492" s="21"/>
      <c r="B492" s="21"/>
      <c r="C492" s="21"/>
      <c r="D492" s="21"/>
      <c r="E492" s="21"/>
    </row>
    <row r="493" spans="1:5" ht="15">
      <c r="A493" s="21"/>
      <c r="B493" s="21"/>
      <c r="C493" s="21"/>
      <c r="D493" s="21"/>
      <c r="E493" s="21"/>
    </row>
    <row r="494" spans="1:5" ht="15">
      <c r="A494" s="21"/>
      <c r="B494" s="21"/>
      <c r="C494" s="21"/>
      <c r="D494" s="21"/>
      <c r="E494" s="21"/>
    </row>
    <row r="495" spans="1:5" ht="15">
      <c r="A495" s="21"/>
      <c r="B495" s="21"/>
      <c r="C495" s="21"/>
      <c r="D495" s="21"/>
      <c r="E495" s="21"/>
    </row>
    <row r="496" spans="1:5" ht="15">
      <c r="A496" s="21"/>
      <c r="B496" s="21"/>
      <c r="C496" s="21"/>
      <c r="D496" s="21"/>
      <c r="E496" s="21"/>
    </row>
    <row r="497" spans="1:5" ht="15">
      <c r="A497" s="21"/>
      <c r="B497" s="21"/>
      <c r="C497" s="21"/>
      <c r="D497" s="21"/>
      <c r="E497" s="21"/>
    </row>
    <row r="498" spans="1:5" ht="15">
      <c r="A498" s="21"/>
      <c r="B498" s="21"/>
      <c r="C498" s="21"/>
      <c r="D498" s="21"/>
      <c r="E498" s="21"/>
    </row>
    <row r="499" spans="1:5" ht="15">
      <c r="A499" s="21"/>
      <c r="B499" s="21"/>
      <c r="C499" s="21"/>
      <c r="D499" s="21"/>
      <c r="E499" s="21"/>
    </row>
    <row r="500" spans="1:5" ht="15">
      <c r="A500" s="21"/>
      <c r="B500" s="21"/>
      <c r="C500" s="21"/>
      <c r="D500" s="21"/>
      <c r="E500" s="2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56" customWidth="1"/>
    <col min="2" max="2" width="32.7109375" style="34" customWidth="1"/>
    <col min="3" max="3" width="9.140625" style="35" customWidth="1"/>
    <col min="4" max="4" width="39.28125" style="34" customWidth="1"/>
    <col min="5" max="5" width="23.7109375" style="34" customWidth="1"/>
    <col min="6" max="8" width="9.140625" style="35" customWidth="1"/>
    <col min="9" max="9" width="9.140625" style="56" customWidth="1"/>
    <col min="10" max="16384" width="9.140625" style="34" customWidth="1"/>
  </cols>
  <sheetData>
    <row r="1" spans="2:4" ht="24" thickBot="1">
      <c r="B1" s="31" t="s">
        <v>56</v>
      </c>
      <c r="C1" s="32"/>
      <c r="D1" s="33"/>
    </row>
    <row r="2" spans="2:4" ht="23.25">
      <c r="B2" s="59"/>
      <c r="C2" s="55"/>
      <c r="D2" s="54"/>
    </row>
    <row r="3" spans="2:8" ht="18.75">
      <c r="B3" s="36" t="s">
        <v>113</v>
      </c>
      <c r="C3" s="37">
        <v>223</v>
      </c>
      <c r="D3" s="36" t="s">
        <v>114</v>
      </c>
      <c r="E3" s="36" t="s">
        <v>71</v>
      </c>
      <c r="F3" s="37">
        <v>223</v>
      </c>
      <c r="G3" s="37" t="s">
        <v>264</v>
      </c>
      <c r="H3" s="37">
        <v>0</v>
      </c>
    </row>
    <row r="4" spans="1:8" ht="18.75">
      <c r="A4" s="56" t="s">
        <v>177</v>
      </c>
      <c r="B4" s="36" t="s">
        <v>113</v>
      </c>
      <c r="C4" s="37">
        <v>213</v>
      </c>
      <c r="D4" s="36" t="s">
        <v>115</v>
      </c>
      <c r="E4" s="36" t="s">
        <v>75</v>
      </c>
      <c r="F4" s="37">
        <v>213</v>
      </c>
      <c r="G4" s="37">
        <v>1</v>
      </c>
      <c r="H4" s="37">
        <v>25</v>
      </c>
    </row>
    <row r="5" spans="2:8" ht="18.75">
      <c r="B5" s="36" t="s">
        <v>113</v>
      </c>
      <c r="C5" s="37">
        <v>111</v>
      </c>
      <c r="D5" s="36" t="s">
        <v>116</v>
      </c>
      <c r="E5" s="36" t="s">
        <v>117</v>
      </c>
      <c r="F5" s="37">
        <v>111</v>
      </c>
      <c r="G5" s="37">
        <v>1</v>
      </c>
      <c r="H5" s="37">
        <v>25</v>
      </c>
    </row>
    <row r="6" spans="2:9" ht="18.75">
      <c r="B6" s="36" t="s">
        <v>113</v>
      </c>
      <c r="C6" s="37">
        <v>596</v>
      </c>
      <c r="D6" s="36" t="s">
        <v>118</v>
      </c>
      <c r="E6" s="36" t="s">
        <v>119</v>
      </c>
      <c r="F6" s="37">
        <v>596</v>
      </c>
      <c r="G6" s="37">
        <v>1</v>
      </c>
      <c r="H6" s="37">
        <v>25</v>
      </c>
      <c r="I6" s="57">
        <v>75</v>
      </c>
    </row>
    <row r="7" spans="2:4" ht="23.25">
      <c r="B7" s="59"/>
      <c r="C7" s="55"/>
      <c r="D7" s="54"/>
    </row>
    <row r="8" spans="2:8" ht="18.75">
      <c r="B8" s="36" t="s">
        <v>102</v>
      </c>
      <c r="C8" s="37">
        <v>294</v>
      </c>
      <c r="D8" s="36" t="s">
        <v>103</v>
      </c>
      <c r="E8" s="36" t="s">
        <v>79</v>
      </c>
      <c r="F8" s="37">
        <v>294</v>
      </c>
      <c r="G8" s="37" t="s">
        <v>263</v>
      </c>
      <c r="H8" s="37">
        <v>0</v>
      </c>
    </row>
    <row r="9" spans="2:8" ht="18.75">
      <c r="B9" s="36" t="s">
        <v>102</v>
      </c>
      <c r="C9" s="37">
        <v>297</v>
      </c>
      <c r="D9" s="36" t="s">
        <v>104</v>
      </c>
      <c r="E9" s="36" t="s">
        <v>79</v>
      </c>
      <c r="F9" s="37">
        <v>297</v>
      </c>
      <c r="G9" s="37" t="s">
        <v>263</v>
      </c>
      <c r="H9" s="37">
        <v>0</v>
      </c>
    </row>
    <row r="10" spans="1:8" ht="18.75">
      <c r="A10" s="56" t="s">
        <v>178</v>
      </c>
      <c r="B10" s="36" t="s">
        <v>102</v>
      </c>
      <c r="C10" s="37">
        <v>298</v>
      </c>
      <c r="D10" s="36" t="s">
        <v>105</v>
      </c>
      <c r="E10" s="36" t="s">
        <v>79</v>
      </c>
      <c r="F10" s="37">
        <v>298</v>
      </c>
      <c r="G10" s="37">
        <v>1</v>
      </c>
      <c r="H10" s="37">
        <v>25</v>
      </c>
    </row>
    <row r="11" spans="2:8" ht="18.75">
      <c r="B11" s="36" t="s">
        <v>102</v>
      </c>
      <c r="C11" s="37">
        <v>314</v>
      </c>
      <c r="D11" s="36" t="s">
        <v>106</v>
      </c>
      <c r="E11" s="36" t="s">
        <v>79</v>
      </c>
      <c r="F11" s="37">
        <v>314</v>
      </c>
      <c r="G11" s="37">
        <v>4</v>
      </c>
      <c r="H11" s="37">
        <v>12</v>
      </c>
    </row>
    <row r="12" spans="2:9" ht="18.75">
      <c r="B12" s="36" t="s">
        <v>102</v>
      </c>
      <c r="C12" s="37">
        <v>171</v>
      </c>
      <c r="D12" s="36" t="s">
        <v>107</v>
      </c>
      <c r="E12" s="36" t="s">
        <v>66</v>
      </c>
      <c r="F12" s="37">
        <v>171</v>
      </c>
      <c r="G12" s="37">
        <v>1</v>
      </c>
      <c r="H12" s="37">
        <v>25</v>
      </c>
      <c r="I12" s="57">
        <v>62</v>
      </c>
    </row>
    <row r="13" spans="2:4" ht="23.25">
      <c r="B13" s="59"/>
      <c r="C13" s="55"/>
      <c r="D13" s="54"/>
    </row>
    <row r="14" spans="2:8" ht="18.75">
      <c r="B14" s="36" t="s">
        <v>64</v>
      </c>
      <c r="C14" s="37">
        <v>172</v>
      </c>
      <c r="D14" s="36" t="s">
        <v>65</v>
      </c>
      <c r="E14" s="36" t="s">
        <v>66</v>
      </c>
      <c r="F14" s="37">
        <v>172</v>
      </c>
      <c r="G14" s="37">
        <v>2</v>
      </c>
      <c r="H14" s="37">
        <v>18</v>
      </c>
    </row>
    <row r="15" spans="1:8" ht="18.75">
      <c r="A15" s="56" t="s">
        <v>179</v>
      </c>
      <c r="B15" s="36" t="s">
        <v>64</v>
      </c>
      <c r="C15" s="37">
        <v>584</v>
      </c>
      <c r="D15" s="36" t="s">
        <v>67</v>
      </c>
      <c r="E15" s="36" t="s">
        <v>59</v>
      </c>
      <c r="F15" s="37">
        <v>584</v>
      </c>
      <c r="G15" s="37">
        <v>2</v>
      </c>
      <c r="H15" s="37">
        <v>18</v>
      </c>
    </row>
    <row r="16" spans="2:9" ht="18.75">
      <c r="B16" s="36" t="s">
        <v>64</v>
      </c>
      <c r="C16" s="37">
        <v>93</v>
      </c>
      <c r="D16" s="36" t="s">
        <v>68</v>
      </c>
      <c r="E16" s="36" t="s">
        <v>62</v>
      </c>
      <c r="F16" s="37">
        <v>93</v>
      </c>
      <c r="G16" s="37">
        <v>1</v>
      </c>
      <c r="H16" s="37">
        <v>25</v>
      </c>
      <c r="I16" s="57">
        <v>61</v>
      </c>
    </row>
    <row r="17" spans="2:4" ht="23.25">
      <c r="B17" s="59"/>
      <c r="C17" s="55"/>
      <c r="D17" s="54"/>
    </row>
    <row r="18" spans="2:8" ht="18.75">
      <c r="B18" s="36" t="s">
        <v>57</v>
      </c>
      <c r="C18" s="37">
        <v>563</v>
      </c>
      <c r="D18" s="36" t="s">
        <v>58</v>
      </c>
      <c r="E18" s="36" t="s">
        <v>59</v>
      </c>
      <c r="F18" s="37">
        <v>563</v>
      </c>
      <c r="G18" s="37">
        <v>5</v>
      </c>
      <c r="H18" s="37">
        <v>10</v>
      </c>
    </row>
    <row r="19" spans="1:8" ht="18.75">
      <c r="A19" s="56" t="s">
        <v>180</v>
      </c>
      <c r="B19" s="36" t="s">
        <v>57</v>
      </c>
      <c r="C19" s="37">
        <v>572</v>
      </c>
      <c r="D19" s="36" t="s">
        <v>60</v>
      </c>
      <c r="E19" s="36" t="s">
        <v>59</v>
      </c>
      <c r="F19" s="37">
        <v>572</v>
      </c>
      <c r="G19" s="37">
        <v>1</v>
      </c>
      <c r="H19" s="37">
        <v>25</v>
      </c>
    </row>
    <row r="20" spans="2:8" ht="18.75">
      <c r="B20" s="36" t="s">
        <v>57</v>
      </c>
      <c r="C20" s="37">
        <v>92</v>
      </c>
      <c r="D20" s="36" t="s">
        <v>61</v>
      </c>
      <c r="E20" s="36" t="s">
        <v>62</v>
      </c>
      <c r="F20" s="37">
        <v>92</v>
      </c>
      <c r="G20" s="37">
        <v>3</v>
      </c>
      <c r="H20" s="37">
        <v>15</v>
      </c>
    </row>
    <row r="21" spans="2:9" ht="18.75">
      <c r="B21" s="36" t="s">
        <v>57</v>
      </c>
      <c r="C21" s="37">
        <v>94</v>
      </c>
      <c r="D21" s="36" t="s">
        <v>63</v>
      </c>
      <c r="E21" s="36" t="s">
        <v>62</v>
      </c>
      <c r="F21" s="37">
        <v>94</v>
      </c>
      <c r="G21" s="37">
        <v>4</v>
      </c>
      <c r="H21" s="37">
        <v>12</v>
      </c>
      <c r="I21" s="57">
        <v>52</v>
      </c>
    </row>
    <row r="22" spans="2:4" ht="23.25">
      <c r="B22" s="59"/>
      <c r="C22" s="55"/>
      <c r="D22" s="54"/>
    </row>
    <row r="23" spans="2:8" ht="18.75">
      <c r="B23" s="36" t="s">
        <v>77</v>
      </c>
      <c r="C23" s="37">
        <v>295</v>
      </c>
      <c r="D23" s="36" t="s">
        <v>78</v>
      </c>
      <c r="E23" s="36" t="s">
        <v>79</v>
      </c>
      <c r="F23" s="37">
        <v>295</v>
      </c>
      <c r="G23" s="37" t="s">
        <v>263</v>
      </c>
      <c r="H23" s="37">
        <v>0</v>
      </c>
    </row>
    <row r="24" spans="1:8" ht="18.75">
      <c r="A24" s="56" t="s">
        <v>181</v>
      </c>
      <c r="B24" s="36" t="s">
        <v>77</v>
      </c>
      <c r="C24" s="37">
        <v>296</v>
      </c>
      <c r="D24" s="36" t="s">
        <v>80</v>
      </c>
      <c r="E24" s="36" t="s">
        <v>79</v>
      </c>
      <c r="F24" s="37">
        <v>296</v>
      </c>
      <c r="G24" s="37">
        <v>3</v>
      </c>
      <c r="H24" s="37">
        <v>15</v>
      </c>
    </row>
    <row r="25" spans="2:8" ht="18.75">
      <c r="B25" s="36" t="s">
        <v>77</v>
      </c>
      <c r="C25" s="37">
        <v>313</v>
      </c>
      <c r="D25" s="36" t="s">
        <v>81</v>
      </c>
      <c r="E25" s="36" t="s">
        <v>79</v>
      </c>
      <c r="F25" s="37">
        <v>313</v>
      </c>
      <c r="G25" s="37">
        <v>2</v>
      </c>
      <c r="H25" s="37">
        <v>18</v>
      </c>
    </row>
    <row r="26" spans="2:9" ht="18.75">
      <c r="B26" s="36" t="s">
        <v>77</v>
      </c>
      <c r="C26" s="37">
        <v>95</v>
      </c>
      <c r="D26" s="36" t="s">
        <v>82</v>
      </c>
      <c r="E26" s="36" t="s">
        <v>62</v>
      </c>
      <c r="F26" s="37">
        <v>95</v>
      </c>
      <c r="G26" s="37">
        <v>2</v>
      </c>
      <c r="H26" s="37">
        <v>18</v>
      </c>
      <c r="I26" s="57">
        <v>51</v>
      </c>
    </row>
    <row r="28" spans="2:8" ht="18.75">
      <c r="B28" s="36" t="s">
        <v>108</v>
      </c>
      <c r="C28" s="37">
        <v>227</v>
      </c>
      <c r="D28" s="36" t="s">
        <v>109</v>
      </c>
      <c r="E28" s="36" t="s">
        <v>71</v>
      </c>
      <c r="F28" s="37">
        <v>227</v>
      </c>
      <c r="G28" s="37">
        <v>3</v>
      </c>
      <c r="H28" s="37">
        <v>15</v>
      </c>
    </row>
    <row r="29" spans="1:8" ht="18.75">
      <c r="A29" s="56" t="s">
        <v>182</v>
      </c>
      <c r="B29" s="36" t="s">
        <v>108</v>
      </c>
      <c r="C29" s="37">
        <v>228</v>
      </c>
      <c r="D29" s="36" t="s">
        <v>110</v>
      </c>
      <c r="E29" s="36" t="s">
        <v>71</v>
      </c>
      <c r="F29" s="37">
        <v>228</v>
      </c>
      <c r="G29" s="37">
        <v>2</v>
      </c>
      <c r="H29" s="37">
        <v>18</v>
      </c>
    </row>
    <row r="30" spans="2:8" ht="18.75">
      <c r="B30" s="36" t="s">
        <v>108</v>
      </c>
      <c r="C30" s="37">
        <v>549</v>
      </c>
      <c r="D30" s="36" t="s">
        <v>111</v>
      </c>
      <c r="E30" s="36" t="s">
        <v>59</v>
      </c>
      <c r="F30" s="37">
        <v>549</v>
      </c>
      <c r="G30" s="37" t="s">
        <v>263</v>
      </c>
      <c r="H30" s="37">
        <v>0</v>
      </c>
    </row>
    <row r="31" spans="2:9" ht="18.75">
      <c r="B31" s="36" t="s">
        <v>108</v>
      </c>
      <c r="C31" s="37">
        <v>581</v>
      </c>
      <c r="D31" s="36" t="s">
        <v>112</v>
      </c>
      <c r="E31" s="36" t="s">
        <v>59</v>
      </c>
      <c r="F31" s="37">
        <v>581</v>
      </c>
      <c r="G31" s="37">
        <v>7</v>
      </c>
      <c r="H31" s="37">
        <v>6</v>
      </c>
      <c r="I31" s="57">
        <v>39</v>
      </c>
    </row>
    <row r="33" spans="2:8" ht="18.75">
      <c r="B33" s="36" t="s">
        <v>72</v>
      </c>
      <c r="C33" s="37">
        <v>230</v>
      </c>
      <c r="D33" s="36" t="s">
        <v>73</v>
      </c>
      <c r="E33" s="36" t="s">
        <v>71</v>
      </c>
      <c r="F33" s="37">
        <v>230</v>
      </c>
      <c r="G33" s="37" t="s">
        <v>263</v>
      </c>
      <c r="H33" s="37">
        <v>0</v>
      </c>
    </row>
    <row r="34" spans="1:8" ht="18.75">
      <c r="A34" s="56" t="s">
        <v>442</v>
      </c>
      <c r="B34" s="36" t="s">
        <v>72</v>
      </c>
      <c r="C34" s="37">
        <v>214</v>
      </c>
      <c r="D34" s="36" t="s">
        <v>74</v>
      </c>
      <c r="E34" s="36" t="s">
        <v>75</v>
      </c>
      <c r="F34" s="37">
        <v>214</v>
      </c>
      <c r="G34" s="37">
        <v>2</v>
      </c>
      <c r="H34" s="37">
        <v>18</v>
      </c>
    </row>
    <row r="35" spans="2:9" ht="18.75">
      <c r="B35" s="36" t="s">
        <v>72</v>
      </c>
      <c r="C35" s="37">
        <v>566</v>
      </c>
      <c r="D35" s="36" t="s">
        <v>76</v>
      </c>
      <c r="E35" s="36" t="s">
        <v>59</v>
      </c>
      <c r="F35" s="37">
        <v>566</v>
      </c>
      <c r="G35" s="37">
        <v>4</v>
      </c>
      <c r="H35" s="37">
        <v>12</v>
      </c>
      <c r="I35" s="57">
        <v>30</v>
      </c>
    </row>
    <row r="37" spans="1:9" ht="18.75">
      <c r="A37" s="56" t="s">
        <v>443</v>
      </c>
      <c r="B37" s="36" t="s">
        <v>95</v>
      </c>
      <c r="C37" s="37">
        <v>222</v>
      </c>
      <c r="D37" s="36" t="s">
        <v>96</v>
      </c>
      <c r="E37" s="36" t="s">
        <v>71</v>
      </c>
      <c r="F37" s="37">
        <v>222</v>
      </c>
      <c r="G37" s="37">
        <v>1</v>
      </c>
      <c r="H37" s="37">
        <v>25</v>
      </c>
      <c r="I37" s="57">
        <v>25</v>
      </c>
    </row>
    <row r="39" spans="2:8" ht="18.75">
      <c r="B39" s="36" t="s">
        <v>120</v>
      </c>
      <c r="C39" s="37">
        <v>226</v>
      </c>
      <c r="D39" s="36" t="s">
        <v>121</v>
      </c>
      <c r="E39" s="36" t="s">
        <v>71</v>
      </c>
      <c r="F39" s="37">
        <v>226</v>
      </c>
      <c r="G39" s="37" t="s">
        <v>263</v>
      </c>
      <c r="H39" s="37">
        <v>0</v>
      </c>
    </row>
    <row r="40" spans="1:9" ht="18.75">
      <c r="A40" s="56" t="s">
        <v>444</v>
      </c>
      <c r="B40" s="36" t="s">
        <v>120</v>
      </c>
      <c r="C40" s="37">
        <v>597</v>
      </c>
      <c r="D40" s="36" t="s">
        <v>122</v>
      </c>
      <c r="E40" s="36" t="s">
        <v>119</v>
      </c>
      <c r="F40" s="37">
        <v>597</v>
      </c>
      <c r="G40" s="37">
        <v>2</v>
      </c>
      <c r="H40" s="37">
        <v>18</v>
      </c>
      <c r="I40" s="57">
        <v>18</v>
      </c>
    </row>
    <row r="42" spans="1:9" ht="18.75">
      <c r="A42" s="56" t="s">
        <v>445</v>
      </c>
      <c r="B42" s="36" t="s">
        <v>83</v>
      </c>
      <c r="C42" s="37">
        <v>585</v>
      </c>
      <c r="D42" s="36" t="s">
        <v>84</v>
      </c>
      <c r="E42" s="36" t="s">
        <v>59</v>
      </c>
      <c r="F42" s="37">
        <v>585</v>
      </c>
      <c r="G42" s="37">
        <v>3</v>
      </c>
      <c r="H42" s="37">
        <v>15</v>
      </c>
      <c r="I42" s="57">
        <v>15</v>
      </c>
    </row>
    <row r="44" spans="1:9" ht="18.75">
      <c r="A44" s="56" t="s">
        <v>446</v>
      </c>
      <c r="B44" s="36" t="s">
        <v>69</v>
      </c>
      <c r="C44" s="37">
        <v>221</v>
      </c>
      <c r="D44" s="36" t="s">
        <v>70</v>
      </c>
      <c r="E44" s="36" t="s">
        <v>71</v>
      </c>
      <c r="F44" s="37">
        <v>221</v>
      </c>
      <c r="G44" s="37">
        <v>4</v>
      </c>
      <c r="H44" s="37">
        <v>12</v>
      </c>
      <c r="I44" s="57">
        <v>12</v>
      </c>
    </row>
    <row r="46" spans="2:8" ht="18.75">
      <c r="B46" s="36" t="s">
        <v>88</v>
      </c>
      <c r="C46" s="37">
        <v>224</v>
      </c>
      <c r="D46" s="36" t="s">
        <v>89</v>
      </c>
      <c r="E46" s="36" t="s">
        <v>71</v>
      </c>
      <c r="F46" s="37">
        <v>224</v>
      </c>
      <c r="G46" s="37">
        <v>5</v>
      </c>
      <c r="H46" s="37">
        <v>10</v>
      </c>
    </row>
    <row r="47" spans="1:9" ht="18.75">
      <c r="A47" s="56" t="s">
        <v>447</v>
      </c>
      <c r="B47" s="36" t="s">
        <v>88</v>
      </c>
      <c r="C47" s="37">
        <v>225</v>
      </c>
      <c r="D47" s="36" t="s">
        <v>90</v>
      </c>
      <c r="E47" s="36" t="s">
        <v>71</v>
      </c>
      <c r="F47" s="37">
        <v>225</v>
      </c>
      <c r="G47" s="37" t="s">
        <v>263</v>
      </c>
      <c r="H47" s="37">
        <v>0</v>
      </c>
      <c r="I47" s="57">
        <v>10</v>
      </c>
    </row>
    <row r="49" spans="2:8" ht="18.75">
      <c r="B49" s="36" t="s">
        <v>85</v>
      </c>
      <c r="C49" s="37">
        <v>284</v>
      </c>
      <c r="D49" s="36" t="s">
        <v>86</v>
      </c>
      <c r="E49" s="36" t="s">
        <v>79</v>
      </c>
      <c r="F49" s="37">
        <v>284</v>
      </c>
      <c r="G49" s="37" t="s">
        <v>263</v>
      </c>
      <c r="H49" s="37">
        <v>0</v>
      </c>
    </row>
    <row r="50" spans="1:9" ht="18.75">
      <c r="A50" s="56" t="s">
        <v>448</v>
      </c>
      <c r="B50" s="36" t="s">
        <v>85</v>
      </c>
      <c r="C50" s="37">
        <v>543</v>
      </c>
      <c r="D50" s="36" t="s">
        <v>87</v>
      </c>
      <c r="E50" s="36" t="s">
        <v>59</v>
      </c>
      <c r="F50" s="37">
        <v>543</v>
      </c>
      <c r="G50" s="37">
        <v>6</v>
      </c>
      <c r="H50" s="37">
        <v>8</v>
      </c>
      <c r="I50" s="57">
        <v>8</v>
      </c>
    </row>
    <row r="52" spans="2:8" ht="18.75">
      <c r="B52" s="36" t="s">
        <v>91</v>
      </c>
      <c r="C52" s="37">
        <v>564</v>
      </c>
      <c r="D52" s="36" t="s">
        <v>92</v>
      </c>
      <c r="E52" s="36" t="s">
        <v>59</v>
      </c>
      <c r="F52" s="37">
        <v>564</v>
      </c>
      <c r="G52" s="37" t="s">
        <v>263</v>
      </c>
      <c r="H52" s="37">
        <v>0</v>
      </c>
    </row>
    <row r="53" spans="2:8" ht="18.75">
      <c r="B53" s="36" t="s">
        <v>91</v>
      </c>
      <c r="C53" s="37">
        <v>565</v>
      </c>
      <c r="D53" s="36" t="s">
        <v>93</v>
      </c>
      <c r="E53" s="36" t="s">
        <v>59</v>
      </c>
      <c r="F53" s="37">
        <v>565</v>
      </c>
      <c r="G53" s="37" t="s">
        <v>263</v>
      </c>
      <c r="H53" s="37">
        <v>0</v>
      </c>
    </row>
    <row r="54" spans="2:9" ht="18.75">
      <c r="B54" s="36" t="s">
        <v>91</v>
      </c>
      <c r="C54" s="37">
        <v>586</v>
      </c>
      <c r="D54" s="36" t="s">
        <v>94</v>
      </c>
      <c r="E54" s="36" t="s">
        <v>59</v>
      </c>
      <c r="F54" s="37">
        <v>586</v>
      </c>
      <c r="G54" s="37" t="s">
        <v>263</v>
      </c>
      <c r="H54" s="37">
        <v>0</v>
      </c>
      <c r="I54" s="57">
        <v>0</v>
      </c>
    </row>
    <row r="56" spans="2:8" ht="18.75">
      <c r="B56" s="36" t="s">
        <v>97</v>
      </c>
      <c r="C56" s="37">
        <v>299</v>
      </c>
      <c r="D56" s="36" t="s">
        <v>98</v>
      </c>
      <c r="E56" s="36" t="s">
        <v>79</v>
      </c>
      <c r="F56" s="37">
        <v>299</v>
      </c>
      <c r="G56" s="37" t="s">
        <v>263</v>
      </c>
      <c r="H56" s="37">
        <v>0</v>
      </c>
    </row>
    <row r="57" spans="2:8" ht="18.75">
      <c r="B57" s="36" t="s">
        <v>97</v>
      </c>
      <c r="C57" s="37">
        <v>231</v>
      </c>
      <c r="D57" s="36" t="s">
        <v>99</v>
      </c>
      <c r="E57" s="36" t="s">
        <v>71</v>
      </c>
      <c r="F57" s="37">
        <v>231</v>
      </c>
      <c r="G57" s="37" t="s">
        <v>263</v>
      </c>
      <c r="H57" s="37">
        <v>0</v>
      </c>
    </row>
    <row r="58" spans="2:8" ht="18.75">
      <c r="B58" s="36" t="s">
        <v>97</v>
      </c>
      <c r="C58" s="37">
        <v>173</v>
      </c>
      <c r="D58" s="36" t="s">
        <v>100</v>
      </c>
      <c r="E58" s="36" t="s">
        <v>66</v>
      </c>
      <c r="F58" s="37">
        <v>173</v>
      </c>
      <c r="G58" s="37" t="s">
        <v>263</v>
      </c>
      <c r="H58" s="37">
        <v>0</v>
      </c>
    </row>
    <row r="59" spans="2:9" ht="18.75">
      <c r="B59" s="36" t="s">
        <v>97</v>
      </c>
      <c r="C59" s="37">
        <v>229</v>
      </c>
      <c r="D59" s="36" t="s">
        <v>101</v>
      </c>
      <c r="E59" s="36" t="s">
        <v>71</v>
      </c>
      <c r="F59" s="37">
        <v>229</v>
      </c>
      <c r="G59" s="37" t="s">
        <v>263</v>
      </c>
      <c r="H59" s="37">
        <v>0</v>
      </c>
      <c r="I59" s="57">
        <v>0</v>
      </c>
    </row>
    <row r="62" ht="19.5" thickBot="1"/>
    <row r="63" spans="2:4" ht="24" thickBot="1">
      <c r="B63" s="31" t="s">
        <v>123</v>
      </c>
      <c r="C63" s="32"/>
      <c r="D63" s="33"/>
    </row>
    <row r="65" spans="2:8" ht="18.75">
      <c r="B65" s="36" t="s">
        <v>124</v>
      </c>
      <c r="C65" s="37">
        <v>409</v>
      </c>
      <c r="D65" s="36" t="s">
        <v>125</v>
      </c>
      <c r="E65" s="36" t="s">
        <v>126</v>
      </c>
      <c r="F65" s="37">
        <v>409</v>
      </c>
      <c r="G65" s="37">
        <v>1</v>
      </c>
      <c r="H65" s="37">
        <v>25</v>
      </c>
    </row>
    <row r="66" spans="2:8" ht="18.75">
      <c r="B66" s="36" t="s">
        <v>124</v>
      </c>
      <c r="C66" s="37">
        <v>449</v>
      </c>
      <c r="D66" s="36" t="s">
        <v>127</v>
      </c>
      <c r="E66" s="36" t="s">
        <v>128</v>
      </c>
      <c r="F66" s="37">
        <v>449</v>
      </c>
      <c r="G66" s="37">
        <v>1</v>
      </c>
      <c r="H66" s="37">
        <v>25</v>
      </c>
    </row>
    <row r="67" spans="1:8" ht="18.75">
      <c r="A67" s="56" t="s">
        <v>177</v>
      </c>
      <c r="B67" s="36" t="s">
        <v>124</v>
      </c>
      <c r="C67" s="37">
        <v>521</v>
      </c>
      <c r="D67" s="36" t="s">
        <v>129</v>
      </c>
      <c r="E67" s="36" t="s">
        <v>130</v>
      </c>
      <c r="F67" s="37">
        <v>521</v>
      </c>
      <c r="G67" s="37">
        <v>2</v>
      </c>
      <c r="H67" s="37">
        <v>18</v>
      </c>
    </row>
    <row r="68" spans="2:8" ht="18.75">
      <c r="B68" s="36" t="s">
        <v>124</v>
      </c>
      <c r="C68" s="37">
        <v>522</v>
      </c>
      <c r="D68" s="36" t="s">
        <v>131</v>
      </c>
      <c r="E68" s="36" t="s">
        <v>130</v>
      </c>
      <c r="F68" s="37">
        <v>522</v>
      </c>
      <c r="G68" s="37" t="s">
        <v>263</v>
      </c>
      <c r="H68" s="37">
        <v>0</v>
      </c>
    </row>
    <row r="69" spans="2:9" ht="18.75">
      <c r="B69" s="36" t="s">
        <v>124</v>
      </c>
      <c r="C69" s="37">
        <v>527</v>
      </c>
      <c r="D69" s="36" t="s">
        <v>132</v>
      </c>
      <c r="E69" s="36" t="s">
        <v>133</v>
      </c>
      <c r="F69" s="37">
        <v>527</v>
      </c>
      <c r="G69" s="37">
        <v>1</v>
      </c>
      <c r="H69" s="37">
        <v>25</v>
      </c>
      <c r="I69" s="57">
        <v>75</v>
      </c>
    </row>
    <row r="70" spans="2:9" ht="18.75">
      <c r="B70" s="54"/>
      <c r="C70" s="55"/>
      <c r="D70" s="54"/>
      <c r="E70" s="54"/>
      <c r="F70" s="55"/>
      <c r="G70" s="55"/>
      <c r="H70" s="55"/>
      <c r="I70" s="58"/>
    </row>
    <row r="71" spans="2:8" ht="18.75">
      <c r="B71" s="36" t="s">
        <v>154</v>
      </c>
      <c r="C71" s="37">
        <v>505</v>
      </c>
      <c r="D71" s="36" t="s">
        <v>155</v>
      </c>
      <c r="E71" s="36" t="s">
        <v>136</v>
      </c>
      <c r="F71" s="37">
        <v>505</v>
      </c>
      <c r="G71" s="37">
        <v>2</v>
      </c>
      <c r="H71" s="37">
        <v>18</v>
      </c>
    </row>
    <row r="72" spans="2:8" ht="18.75">
      <c r="B72" s="36" t="s">
        <v>154</v>
      </c>
      <c r="C72" s="37">
        <v>507</v>
      </c>
      <c r="D72" s="36" t="s">
        <v>156</v>
      </c>
      <c r="E72" s="36" t="s">
        <v>136</v>
      </c>
      <c r="F72" s="37">
        <v>507</v>
      </c>
      <c r="G72" s="37">
        <v>4</v>
      </c>
      <c r="H72" s="37">
        <v>12</v>
      </c>
    </row>
    <row r="73" spans="1:8" ht="18.75">
      <c r="A73" s="56" t="s">
        <v>178</v>
      </c>
      <c r="B73" s="36" t="s">
        <v>154</v>
      </c>
      <c r="C73" s="37">
        <v>508</v>
      </c>
      <c r="D73" s="36" t="s">
        <v>157</v>
      </c>
      <c r="E73" s="36" t="s">
        <v>136</v>
      </c>
      <c r="F73" s="37">
        <v>508</v>
      </c>
      <c r="G73" s="37">
        <v>3</v>
      </c>
      <c r="H73" s="37">
        <v>15</v>
      </c>
    </row>
    <row r="74" spans="2:8" ht="18.75">
      <c r="B74" s="36" t="s">
        <v>154</v>
      </c>
      <c r="C74" s="37">
        <v>523</v>
      </c>
      <c r="D74" s="36" t="s">
        <v>158</v>
      </c>
      <c r="E74" s="36" t="s">
        <v>130</v>
      </c>
      <c r="F74" s="37">
        <v>523</v>
      </c>
      <c r="G74" s="37">
        <v>1</v>
      </c>
      <c r="H74" s="37">
        <v>25</v>
      </c>
    </row>
    <row r="75" spans="2:9" ht="18.75">
      <c r="B75" s="36" t="s">
        <v>154</v>
      </c>
      <c r="C75" s="37">
        <v>526</v>
      </c>
      <c r="D75" s="36" t="s">
        <v>159</v>
      </c>
      <c r="E75" s="36" t="s">
        <v>133</v>
      </c>
      <c r="F75" s="37">
        <v>526</v>
      </c>
      <c r="G75" s="37">
        <v>2</v>
      </c>
      <c r="H75" s="37">
        <v>18</v>
      </c>
      <c r="I75" s="57">
        <v>61</v>
      </c>
    </row>
    <row r="76" spans="2:9" ht="18.75">
      <c r="B76" s="54"/>
      <c r="C76" s="55"/>
      <c r="D76" s="54"/>
      <c r="E76" s="54"/>
      <c r="F76" s="55"/>
      <c r="G76" s="55"/>
      <c r="H76" s="55"/>
      <c r="I76" s="58"/>
    </row>
    <row r="77" spans="2:8" ht="18.75">
      <c r="B77" s="36" t="s">
        <v>134</v>
      </c>
      <c r="C77" s="37">
        <v>503</v>
      </c>
      <c r="D77" s="36" t="s">
        <v>135</v>
      </c>
      <c r="E77" s="36" t="s">
        <v>136</v>
      </c>
      <c r="F77" s="37">
        <v>503</v>
      </c>
      <c r="G77" s="37">
        <v>6</v>
      </c>
      <c r="H77" s="37">
        <v>8</v>
      </c>
    </row>
    <row r="78" spans="2:8" ht="18.75">
      <c r="B78" s="36" t="s">
        <v>134</v>
      </c>
      <c r="C78" s="37">
        <v>504</v>
      </c>
      <c r="D78" s="36" t="s">
        <v>137</v>
      </c>
      <c r="E78" s="36" t="s">
        <v>136</v>
      </c>
      <c r="F78" s="37">
        <v>504</v>
      </c>
      <c r="G78" s="37">
        <v>1</v>
      </c>
      <c r="H78" s="37">
        <v>25</v>
      </c>
    </row>
    <row r="79" spans="1:8" ht="18.75">
      <c r="A79" s="56">
        <v>3</v>
      </c>
      <c r="B79" s="36" t="s">
        <v>134</v>
      </c>
      <c r="C79" s="37">
        <v>519</v>
      </c>
      <c r="D79" s="36" t="s">
        <v>138</v>
      </c>
      <c r="E79" s="36" t="s">
        <v>130</v>
      </c>
      <c r="F79" s="37">
        <v>519</v>
      </c>
      <c r="G79" s="37">
        <v>3</v>
      </c>
      <c r="H79" s="37">
        <v>15</v>
      </c>
    </row>
    <row r="80" spans="1:8" ht="18.75">
      <c r="A80" s="56" t="s">
        <v>179</v>
      </c>
      <c r="B80" s="36" t="s">
        <v>134</v>
      </c>
      <c r="C80" s="37">
        <v>520</v>
      </c>
      <c r="D80" s="36" t="s">
        <v>139</v>
      </c>
      <c r="E80" s="36" t="s">
        <v>130</v>
      </c>
      <c r="F80" s="37">
        <v>520</v>
      </c>
      <c r="G80" s="37">
        <v>3</v>
      </c>
      <c r="H80" s="37">
        <v>15</v>
      </c>
    </row>
    <row r="81" spans="2:9" ht="18.75">
      <c r="B81" s="36" t="s">
        <v>134</v>
      </c>
      <c r="C81" s="37">
        <v>528</v>
      </c>
      <c r="D81" s="36" t="s">
        <v>140</v>
      </c>
      <c r="E81" s="36" t="s">
        <v>133</v>
      </c>
      <c r="F81" s="37">
        <v>528</v>
      </c>
      <c r="G81" s="37" t="s">
        <v>264</v>
      </c>
      <c r="H81" s="37">
        <v>0</v>
      </c>
      <c r="I81" s="57">
        <v>55</v>
      </c>
    </row>
    <row r="82" spans="2:9" ht="18.75">
      <c r="B82" s="54"/>
      <c r="C82" s="55"/>
      <c r="D82" s="54"/>
      <c r="E82" s="54"/>
      <c r="F82" s="55"/>
      <c r="G82" s="55"/>
      <c r="H82" s="55"/>
      <c r="I82" s="58"/>
    </row>
    <row r="83" spans="1:9" ht="18.75">
      <c r="A83" s="56" t="s">
        <v>180</v>
      </c>
      <c r="B83" s="36" t="s">
        <v>160</v>
      </c>
      <c r="C83" s="37">
        <v>410</v>
      </c>
      <c r="D83" s="36" t="s">
        <v>161</v>
      </c>
      <c r="E83" s="36" t="s">
        <v>126</v>
      </c>
      <c r="F83" s="37">
        <v>410</v>
      </c>
      <c r="G83" s="37">
        <v>2</v>
      </c>
      <c r="H83" s="37">
        <v>18</v>
      </c>
      <c r="I83" s="57">
        <v>18</v>
      </c>
    </row>
    <row r="85" spans="1:9" ht="18.75">
      <c r="A85" s="56" t="s">
        <v>181</v>
      </c>
      <c r="B85" s="36" t="s">
        <v>141</v>
      </c>
      <c r="C85" s="37">
        <v>506</v>
      </c>
      <c r="D85" s="36" t="s">
        <v>142</v>
      </c>
      <c r="E85" s="36" t="s">
        <v>136</v>
      </c>
      <c r="F85" s="37">
        <v>506</v>
      </c>
      <c r="G85" s="37">
        <v>5</v>
      </c>
      <c r="H85" s="37">
        <v>10</v>
      </c>
      <c r="I85" s="57">
        <v>10</v>
      </c>
    </row>
    <row r="87" spans="2:8" ht="18.75">
      <c r="B87" s="36" t="s">
        <v>143</v>
      </c>
      <c r="C87" s="37">
        <v>321</v>
      </c>
      <c r="D87" s="36" t="s">
        <v>144</v>
      </c>
      <c r="E87" s="36" t="s">
        <v>145</v>
      </c>
      <c r="F87" s="37">
        <v>321</v>
      </c>
      <c r="G87" s="37" t="s">
        <v>264</v>
      </c>
      <c r="H87" s="37">
        <v>0</v>
      </c>
    </row>
    <row r="88" spans="2:8" ht="18.75">
      <c r="B88" s="36" t="s">
        <v>143</v>
      </c>
      <c r="C88" s="37">
        <v>322</v>
      </c>
      <c r="D88" s="36" t="s">
        <v>146</v>
      </c>
      <c r="E88" s="36" t="s">
        <v>145</v>
      </c>
      <c r="F88" s="37">
        <v>322</v>
      </c>
      <c r="G88" s="37" t="s">
        <v>264</v>
      </c>
      <c r="H88" s="37">
        <v>0</v>
      </c>
    </row>
    <row r="89" spans="2:8" ht="18.75">
      <c r="B89" s="36" t="s">
        <v>143</v>
      </c>
      <c r="C89" s="37">
        <v>323</v>
      </c>
      <c r="D89" s="36" t="s">
        <v>147</v>
      </c>
      <c r="E89" s="36" t="s">
        <v>145</v>
      </c>
      <c r="F89" s="37">
        <v>323</v>
      </c>
      <c r="G89" s="37" t="s">
        <v>264</v>
      </c>
      <c r="H89" s="37">
        <v>0</v>
      </c>
    </row>
    <row r="90" spans="2:9" ht="18.75">
      <c r="B90" s="36" t="s">
        <v>143</v>
      </c>
      <c r="C90" s="37">
        <v>324</v>
      </c>
      <c r="D90" s="36" t="s">
        <v>148</v>
      </c>
      <c r="E90" s="36" t="s">
        <v>145</v>
      </c>
      <c r="F90" s="37">
        <v>324</v>
      </c>
      <c r="G90" s="37" t="s">
        <v>264</v>
      </c>
      <c r="H90" s="37">
        <v>0</v>
      </c>
      <c r="I90" s="57">
        <v>0</v>
      </c>
    </row>
    <row r="92" spans="2:8" ht="18.75">
      <c r="B92" s="36" t="s">
        <v>149</v>
      </c>
      <c r="C92" s="37">
        <v>509</v>
      </c>
      <c r="D92" s="36" t="s">
        <v>150</v>
      </c>
      <c r="E92" s="36" t="s">
        <v>136</v>
      </c>
      <c r="F92" s="37">
        <v>509</v>
      </c>
      <c r="G92" s="37" t="s">
        <v>264</v>
      </c>
      <c r="H92" s="37">
        <v>0</v>
      </c>
    </row>
    <row r="93" spans="2:8" ht="18.75">
      <c r="B93" s="36" t="s">
        <v>149</v>
      </c>
      <c r="C93" s="37">
        <v>510</v>
      </c>
      <c r="D93" s="36" t="s">
        <v>151</v>
      </c>
      <c r="E93" s="36" t="s">
        <v>136</v>
      </c>
      <c r="F93" s="37">
        <v>510</v>
      </c>
      <c r="G93" s="37" t="s">
        <v>264</v>
      </c>
      <c r="H93" s="37">
        <v>0</v>
      </c>
    </row>
    <row r="94" spans="2:8" ht="18.75">
      <c r="B94" s="36" t="s">
        <v>149</v>
      </c>
      <c r="C94" s="37">
        <v>511</v>
      </c>
      <c r="D94" s="36" t="s">
        <v>152</v>
      </c>
      <c r="E94" s="36" t="s">
        <v>136</v>
      </c>
      <c r="F94" s="37">
        <v>511</v>
      </c>
      <c r="G94" s="37" t="s">
        <v>264</v>
      </c>
      <c r="H94" s="37">
        <v>0</v>
      </c>
    </row>
    <row r="95" spans="2:9" ht="18.75">
      <c r="B95" s="36" t="s">
        <v>149</v>
      </c>
      <c r="C95" s="37">
        <v>512</v>
      </c>
      <c r="D95" s="36" t="s">
        <v>153</v>
      </c>
      <c r="E95" s="36" t="s">
        <v>136</v>
      </c>
      <c r="F95" s="37">
        <v>512</v>
      </c>
      <c r="G95" s="37" t="s">
        <v>264</v>
      </c>
      <c r="H95" s="37">
        <v>0</v>
      </c>
      <c r="I95" s="57">
        <v>0</v>
      </c>
    </row>
  </sheetData>
  <sheetProtection password="E4F1" sheet="1"/>
  <printOptions/>
  <pageMargins left="0.511811024" right="0.511811024" top="0.787401575" bottom="0.787401575" header="0.31496062" footer="0.31496062"/>
  <pageSetup fitToHeight="0" fitToWidth="1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bestFit="1" customWidth="1"/>
    <col min="2" max="2" width="5.421875" style="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183</v>
      </c>
    </row>
    <row r="2" ht="15">
      <c r="A2" t="s">
        <v>184</v>
      </c>
    </row>
    <row r="3" ht="15">
      <c r="A3" s="38">
        <v>41742</v>
      </c>
    </row>
    <row r="4" spans="1:14" ht="21">
      <c r="A4" s="60" t="s">
        <v>338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6" ht="15">
      <c r="A6" t="s">
        <v>186</v>
      </c>
    </row>
    <row r="7" ht="15">
      <c r="A7" t="s">
        <v>278</v>
      </c>
    </row>
    <row r="8" spans="1:14" ht="15.75" thickBot="1">
      <c r="A8" s="39"/>
      <c r="B8" s="39" t="s">
        <v>10</v>
      </c>
      <c r="C8" s="39" t="s">
        <v>188</v>
      </c>
      <c r="D8" s="39" t="s">
        <v>9</v>
      </c>
      <c r="E8" s="39" t="s">
        <v>13</v>
      </c>
      <c r="F8" s="39" t="s">
        <v>14</v>
      </c>
      <c r="G8" s="39" t="s">
        <v>189</v>
      </c>
      <c r="H8" s="39" t="s">
        <v>190</v>
      </c>
      <c r="I8" s="39" t="s">
        <v>191</v>
      </c>
      <c r="J8" s="39" t="s">
        <v>192</v>
      </c>
      <c r="K8" s="39" t="s">
        <v>193</v>
      </c>
      <c r="L8" s="39" t="s">
        <v>194</v>
      </c>
      <c r="M8" s="39" t="s">
        <v>195</v>
      </c>
      <c r="N8" s="39" t="s">
        <v>196</v>
      </c>
    </row>
    <row r="9" spans="1:14" ht="15">
      <c r="A9" s="40">
        <v>1</v>
      </c>
      <c r="B9" s="41">
        <v>171</v>
      </c>
      <c r="C9" s="41">
        <v>1</v>
      </c>
      <c r="D9" s="41">
        <v>1</v>
      </c>
      <c r="E9" s="42">
        <v>0.34375</v>
      </c>
      <c r="F9" s="42">
        <v>0.4447569444444444</v>
      </c>
      <c r="G9" s="42">
        <v>0.4476736111111111</v>
      </c>
      <c r="H9" s="42">
        <v>0.002916666666666667</v>
      </c>
      <c r="I9" s="41"/>
      <c r="J9" s="41" t="s">
        <v>339</v>
      </c>
      <c r="K9" s="41" t="s">
        <v>340</v>
      </c>
      <c r="L9" s="41" t="s">
        <v>340</v>
      </c>
      <c r="M9" s="42">
        <v>0.002916666666666667</v>
      </c>
      <c r="N9" s="43">
        <v>0</v>
      </c>
    </row>
    <row r="10" spans="1:14" ht="15">
      <c r="A10" s="44" t="s">
        <v>107</v>
      </c>
      <c r="C10" s="39">
        <v>2</v>
      </c>
      <c r="D10" s="39">
        <v>1</v>
      </c>
      <c r="E10" s="45">
        <v>0.4754513888888889</v>
      </c>
      <c r="F10" s="45">
        <v>0.5447337962962963</v>
      </c>
      <c r="G10" s="45">
        <v>0.5507523148148148</v>
      </c>
      <c r="H10" s="45">
        <v>0.006018518518518518</v>
      </c>
      <c r="I10" s="39"/>
      <c r="J10" s="39" t="s">
        <v>282</v>
      </c>
      <c r="K10" s="39" t="s">
        <v>341</v>
      </c>
      <c r="L10" s="39" t="s">
        <v>342</v>
      </c>
      <c r="M10" s="45">
        <v>0.008935185185185187</v>
      </c>
      <c r="N10" s="46">
        <v>0</v>
      </c>
    </row>
    <row r="11" spans="1:14" ht="15">
      <c r="A11" s="44" t="s">
        <v>343</v>
      </c>
      <c r="C11" s="39">
        <v>3</v>
      </c>
      <c r="D11" s="39">
        <v>1</v>
      </c>
      <c r="E11" s="45">
        <v>0.5785300925925926</v>
      </c>
      <c r="F11" s="45">
        <v>0.6343865740740741</v>
      </c>
      <c r="G11" s="45">
        <v>0.6393518518518518</v>
      </c>
      <c r="H11" s="45">
        <v>0.004965277777777778</v>
      </c>
      <c r="I11" s="39"/>
      <c r="J11" s="39" t="s">
        <v>242</v>
      </c>
      <c r="K11" s="39" t="s">
        <v>242</v>
      </c>
      <c r="L11" s="39" t="s">
        <v>342</v>
      </c>
      <c r="M11" s="39"/>
      <c r="N11" s="46">
        <v>0</v>
      </c>
    </row>
    <row r="12" spans="1:14" ht="15.75" thickBot="1">
      <c r="A12" s="48" t="s">
        <v>342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ht="15.75" thickBot="1">
      <c r="A13" s="39"/>
    </row>
    <row r="14" spans="1:14" ht="15">
      <c r="A14" s="40">
        <v>2</v>
      </c>
      <c r="B14" s="41">
        <v>172</v>
      </c>
      <c r="C14" s="41">
        <v>1</v>
      </c>
      <c r="D14" s="41">
        <v>3</v>
      </c>
      <c r="E14" s="42">
        <v>0.34375</v>
      </c>
      <c r="F14" s="42">
        <v>0.45336805555555554</v>
      </c>
      <c r="G14" s="42">
        <v>0.4580555555555556</v>
      </c>
      <c r="H14" s="42">
        <v>0.0046875</v>
      </c>
      <c r="I14" s="41"/>
      <c r="J14" s="41" t="s">
        <v>344</v>
      </c>
      <c r="K14" s="41" t="s">
        <v>345</v>
      </c>
      <c r="L14" s="41" t="s">
        <v>345</v>
      </c>
      <c r="M14" s="42">
        <v>0.0046875</v>
      </c>
      <c r="N14" s="43">
        <v>0.010381944444444444</v>
      </c>
    </row>
    <row r="15" spans="1:14" ht="15">
      <c r="A15" s="44" t="s">
        <v>65</v>
      </c>
      <c r="C15" s="39">
        <v>2</v>
      </c>
      <c r="D15" s="39">
        <v>2</v>
      </c>
      <c r="E15" s="45">
        <v>0.48583333333333334</v>
      </c>
      <c r="F15" s="45">
        <v>0.5621759259259259</v>
      </c>
      <c r="G15" s="45">
        <v>0.5668634259259259</v>
      </c>
      <c r="H15" s="45">
        <v>0.0046875</v>
      </c>
      <c r="I15" s="39"/>
      <c r="J15" s="39" t="s">
        <v>346</v>
      </c>
      <c r="K15" s="39" t="s">
        <v>347</v>
      </c>
      <c r="L15" s="39" t="s">
        <v>244</v>
      </c>
      <c r="M15" s="45">
        <v>0.009375</v>
      </c>
      <c r="N15" s="46">
        <v>0.01611111111111111</v>
      </c>
    </row>
    <row r="16" spans="1:14" ht="15">
      <c r="A16" s="44" t="s">
        <v>348</v>
      </c>
      <c r="C16" s="39">
        <v>3</v>
      </c>
      <c r="D16" s="39">
        <v>2</v>
      </c>
      <c r="E16" s="45">
        <v>0.5946412037037038</v>
      </c>
      <c r="F16" s="45">
        <v>0.649224537037037</v>
      </c>
      <c r="G16" s="45">
        <v>0.6552893518518519</v>
      </c>
      <c r="H16" s="45">
        <v>0.0060648148148148145</v>
      </c>
      <c r="I16" s="39"/>
      <c r="J16" s="39" t="s">
        <v>349</v>
      </c>
      <c r="K16" s="39" t="s">
        <v>349</v>
      </c>
      <c r="L16" s="39" t="s">
        <v>350</v>
      </c>
      <c r="M16" s="39"/>
      <c r="N16" s="46">
        <v>0.014837962962962963</v>
      </c>
    </row>
    <row r="17" spans="1:14" ht="15.75" thickBot="1">
      <c r="A17" s="48" t="s">
        <v>350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ht="15.75" thickBot="1">
      <c r="A18" s="39"/>
    </row>
    <row r="19" spans="1:14" ht="15">
      <c r="A19" s="40" t="s">
        <v>249</v>
      </c>
      <c r="B19" s="41">
        <v>173</v>
      </c>
      <c r="C19" s="41">
        <v>1</v>
      </c>
      <c r="D19" s="41">
        <v>2</v>
      </c>
      <c r="E19" s="42">
        <v>0.34375</v>
      </c>
      <c r="F19" s="42">
        <v>0.4447916666666667</v>
      </c>
      <c r="G19" s="42">
        <v>0.45131944444444444</v>
      </c>
      <c r="H19" s="42">
        <v>0.006527777777777778</v>
      </c>
      <c r="I19" s="41"/>
      <c r="J19" s="41" t="s">
        <v>351</v>
      </c>
      <c r="K19" s="41" t="s">
        <v>352</v>
      </c>
      <c r="L19" s="41" t="s">
        <v>352</v>
      </c>
      <c r="M19" s="42">
        <v>0.006527777777777778</v>
      </c>
      <c r="N19" s="43">
        <v>0.003645833333333333</v>
      </c>
    </row>
    <row r="20" spans="1:14" ht="15">
      <c r="A20" s="44" t="s">
        <v>100</v>
      </c>
      <c r="C20" s="39">
        <v>2</v>
      </c>
      <c r="D20" s="39">
        <v>3</v>
      </c>
      <c r="E20" s="45">
        <v>0.47909722222222223</v>
      </c>
      <c r="F20" s="45">
        <v>0.5621296296296296</v>
      </c>
      <c r="G20" s="45">
        <v>0.5701504629629629</v>
      </c>
      <c r="H20" s="45">
        <v>0.008020833333333333</v>
      </c>
      <c r="I20" s="39"/>
      <c r="J20" s="39" t="s">
        <v>353</v>
      </c>
      <c r="K20" s="39" t="s">
        <v>354</v>
      </c>
      <c r="L20" s="39" t="s">
        <v>355</v>
      </c>
      <c r="M20" s="45">
        <v>0.014548611111111111</v>
      </c>
      <c r="N20" s="46">
        <v>0.019398148148148147</v>
      </c>
    </row>
    <row r="21" spans="1:14" ht="15">
      <c r="A21" s="44" t="s">
        <v>356</v>
      </c>
      <c r="C21" s="39">
        <v>3</v>
      </c>
      <c r="D21" s="39" t="s">
        <v>54</v>
      </c>
      <c r="E21" s="45">
        <v>0.5979282407407408</v>
      </c>
      <c r="F21" s="45">
        <v>0.6525578703703704</v>
      </c>
      <c r="G21" s="45">
        <v>0.6701157407407408</v>
      </c>
      <c r="H21" s="45">
        <v>0.017557870370370373</v>
      </c>
      <c r="I21" s="39"/>
      <c r="J21" s="39" t="s">
        <v>357</v>
      </c>
      <c r="K21" s="39" t="s">
        <v>357</v>
      </c>
      <c r="L21" s="39" t="s">
        <v>358</v>
      </c>
      <c r="M21" s="39"/>
      <c r="N21" s="46">
        <v>0.018171296296296297</v>
      </c>
    </row>
    <row r="22" spans="1:14" ht="15.75" thickBot="1">
      <c r="A22" s="48" t="s">
        <v>255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</row>
    <row r="23" ht="15">
      <c r="A23" s="39"/>
    </row>
  </sheetData>
  <sheetProtection password="E4F1" sheet="1"/>
  <mergeCells count="1">
    <mergeCell ref="A4:N4"/>
  </mergeCells>
  <printOptions/>
  <pageMargins left="0.511811024" right="0.511811024" top="0.787401575" bottom="0.787401575" header="0.31496062" footer="0.31496062"/>
  <pageSetup fitToHeight="1" fitToWidth="1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421875" style="0" bestFit="1" customWidth="1"/>
    <col min="2" max="2" width="5.421875" style="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183</v>
      </c>
    </row>
    <row r="2" ht="15">
      <c r="A2" t="s">
        <v>184</v>
      </c>
    </row>
    <row r="3" ht="15">
      <c r="A3" s="38">
        <v>41742</v>
      </c>
    </row>
    <row r="4" spans="1:14" ht="21">
      <c r="A4" s="60" t="s">
        <v>369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6" ht="15">
      <c r="A6" t="s">
        <v>186</v>
      </c>
    </row>
    <row r="7" ht="15">
      <c r="A7" t="s">
        <v>360</v>
      </c>
    </row>
    <row r="8" spans="1:14" ht="15.75" thickBot="1">
      <c r="A8" s="39"/>
      <c r="B8" s="39" t="s">
        <v>10</v>
      </c>
      <c r="C8" s="39" t="s">
        <v>188</v>
      </c>
      <c r="D8" s="39" t="s">
        <v>9</v>
      </c>
      <c r="E8" s="39" t="s">
        <v>13</v>
      </c>
      <c r="F8" s="39" t="s">
        <v>14</v>
      </c>
      <c r="G8" s="39" t="s">
        <v>189</v>
      </c>
      <c r="H8" s="39" t="s">
        <v>190</v>
      </c>
      <c r="I8" s="39" t="s">
        <v>191</v>
      </c>
      <c r="J8" s="39" t="s">
        <v>192</v>
      </c>
      <c r="K8" s="39" t="s">
        <v>193</v>
      </c>
      <c r="L8" s="39" t="s">
        <v>194</v>
      </c>
      <c r="M8" s="39" t="s">
        <v>195</v>
      </c>
      <c r="N8" s="39" t="s">
        <v>196</v>
      </c>
    </row>
    <row r="9" spans="1:14" ht="15">
      <c r="A9" s="40">
        <v>1</v>
      </c>
      <c r="B9" s="41">
        <v>222</v>
      </c>
      <c r="C9" s="41">
        <v>1</v>
      </c>
      <c r="D9" s="41">
        <v>1</v>
      </c>
      <c r="E9" s="42">
        <v>0.375</v>
      </c>
      <c r="F9" s="42">
        <v>0.4375810185185185</v>
      </c>
      <c r="G9" s="42">
        <v>0.4413888888888889</v>
      </c>
      <c r="H9" s="42">
        <v>0.0038078703703703707</v>
      </c>
      <c r="I9" s="41"/>
      <c r="J9" s="41" t="s">
        <v>370</v>
      </c>
      <c r="K9" s="41" t="s">
        <v>226</v>
      </c>
      <c r="L9" s="41" t="s">
        <v>226</v>
      </c>
      <c r="M9" s="42">
        <v>0.0038078703703703707</v>
      </c>
      <c r="N9" s="43">
        <v>0</v>
      </c>
    </row>
    <row r="10" spans="1:14" ht="15">
      <c r="A10" s="44" t="s">
        <v>96</v>
      </c>
      <c r="C10" s="39">
        <v>2</v>
      </c>
      <c r="D10" s="39">
        <v>1</v>
      </c>
      <c r="E10" s="45">
        <v>0.4691666666666667</v>
      </c>
      <c r="F10" s="45">
        <v>0.5202893518518519</v>
      </c>
      <c r="G10" s="45">
        <v>0.5242592592592593</v>
      </c>
      <c r="H10" s="45">
        <v>0.003969907407407407</v>
      </c>
      <c r="I10" s="39"/>
      <c r="J10" s="39" t="s">
        <v>371</v>
      </c>
      <c r="K10" s="39" t="s">
        <v>372</v>
      </c>
      <c r="L10" s="39" t="s">
        <v>373</v>
      </c>
      <c r="M10" s="45">
        <v>0.007777777777777777</v>
      </c>
      <c r="N10" s="46">
        <v>0</v>
      </c>
    </row>
    <row r="11" spans="1:14" ht="15">
      <c r="A11" s="44" t="s">
        <v>374</v>
      </c>
      <c r="C11" s="39">
        <v>3</v>
      </c>
      <c r="D11" s="39">
        <v>1</v>
      </c>
      <c r="E11" s="45">
        <v>0.552037037037037</v>
      </c>
      <c r="F11" s="45">
        <v>0.6084027777777777</v>
      </c>
      <c r="G11" s="45">
        <v>0.6140046296296297</v>
      </c>
      <c r="H11" s="45">
        <v>0.005601851851851852</v>
      </c>
      <c r="I11" s="39"/>
      <c r="J11" s="39" t="s">
        <v>375</v>
      </c>
      <c r="K11" s="39" t="s">
        <v>375</v>
      </c>
      <c r="L11" s="39" t="s">
        <v>256</v>
      </c>
      <c r="M11" s="39"/>
      <c r="N11" s="46">
        <v>0</v>
      </c>
    </row>
    <row r="12" spans="1:14" ht="15.75" thickBot="1">
      <c r="A12" s="48" t="s">
        <v>256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ht="15.75" thickBot="1">
      <c r="A13" s="39"/>
    </row>
    <row r="14" spans="1:14" ht="15">
      <c r="A14" s="40">
        <v>2</v>
      </c>
      <c r="B14" s="41">
        <v>228</v>
      </c>
      <c r="C14" s="41">
        <v>1</v>
      </c>
      <c r="D14" s="41">
        <v>3</v>
      </c>
      <c r="E14" s="42">
        <v>0.375</v>
      </c>
      <c r="F14" s="42">
        <v>0.44157407407407406</v>
      </c>
      <c r="G14" s="42">
        <v>0.4473611111111111</v>
      </c>
      <c r="H14" s="42">
        <v>0.005787037037037038</v>
      </c>
      <c r="I14" s="41"/>
      <c r="J14" s="41" t="s">
        <v>236</v>
      </c>
      <c r="K14" s="41" t="s">
        <v>376</v>
      </c>
      <c r="L14" s="41" t="s">
        <v>376</v>
      </c>
      <c r="M14" s="42">
        <v>0.005787037037037038</v>
      </c>
      <c r="N14" s="43">
        <v>0.0059722222222222225</v>
      </c>
    </row>
    <row r="15" spans="1:14" ht="15">
      <c r="A15" s="44" t="s">
        <v>110</v>
      </c>
      <c r="C15" s="39">
        <v>2</v>
      </c>
      <c r="D15" s="39">
        <v>2</v>
      </c>
      <c r="E15" s="45">
        <v>0.47513888888888883</v>
      </c>
      <c r="F15" s="45">
        <v>0.527962962962963</v>
      </c>
      <c r="G15" s="45">
        <v>0.5335416666666667</v>
      </c>
      <c r="H15" s="45">
        <v>0.005578703703703704</v>
      </c>
      <c r="I15" s="39"/>
      <c r="J15" s="39" t="s">
        <v>256</v>
      </c>
      <c r="K15" s="39" t="s">
        <v>352</v>
      </c>
      <c r="L15" s="39" t="s">
        <v>377</v>
      </c>
      <c r="M15" s="45">
        <v>0.01136574074074074</v>
      </c>
      <c r="N15" s="46">
        <v>0.009282407407407408</v>
      </c>
    </row>
    <row r="16" spans="1:14" ht="15">
      <c r="A16" s="44" t="s">
        <v>378</v>
      </c>
      <c r="C16" s="39">
        <v>3</v>
      </c>
      <c r="D16" s="39">
        <v>2</v>
      </c>
      <c r="E16" s="45">
        <v>0.5613194444444445</v>
      </c>
      <c r="F16" s="45">
        <v>0.6191435185185185</v>
      </c>
      <c r="G16" s="45">
        <v>0.6269212962962963</v>
      </c>
      <c r="H16" s="45">
        <v>0.007777777777777777</v>
      </c>
      <c r="I16" s="39"/>
      <c r="J16" s="39" t="s">
        <v>379</v>
      </c>
      <c r="K16" s="39" t="s">
        <v>379</v>
      </c>
      <c r="L16" s="39" t="s">
        <v>380</v>
      </c>
      <c r="M16" s="39"/>
      <c r="N16" s="46">
        <v>0.01074074074074074</v>
      </c>
    </row>
    <row r="17" spans="1:14" ht="15.75" thickBot="1">
      <c r="A17" s="48" t="s">
        <v>380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ht="15.75" thickBot="1">
      <c r="A18" s="39"/>
    </row>
    <row r="19" spans="1:14" ht="15">
      <c r="A19" s="40">
        <v>3</v>
      </c>
      <c r="B19" s="41">
        <v>227</v>
      </c>
      <c r="C19" s="41">
        <v>1</v>
      </c>
      <c r="D19" s="41">
        <v>4</v>
      </c>
      <c r="E19" s="42">
        <v>0.375</v>
      </c>
      <c r="F19" s="42">
        <v>0.4416087962962963</v>
      </c>
      <c r="G19" s="42">
        <v>0.44754629629629633</v>
      </c>
      <c r="H19" s="42">
        <v>0.005937500000000001</v>
      </c>
      <c r="I19" s="41"/>
      <c r="J19" s="41" t="s">
        <v>298</v>
      </c>
      <c r="K19" s="41" t="s">
        <v>381</v>
      </c>
      <c r="L19" s="41" t="s">
        <v>381</v>
      </c>
      <c r="M19" s="42">
        <v>0.005937500000000001</v>
      </c>
      <c r="N19" s="43">
        <v>0.0061574074074074074</v>
      </c>
    </row>
    <row r="20" spans="1:14" ht="15">
      <c r="A20" s="44" t="s">
        <v>382</v>
      </c>
      <c r="C20" s="39">
        <v>2</v>
      </c>
      <c r="D20" s="39">
        <v>3</v>
      </c>
      <c r="E20" s="45">
        <v>0.47532407407407407</v>
      </c>
      <c r="F20" s="45">
        <v>0.5279976851851852</v>
      </c>
      <c r="G20" s="45">
        <v>0.5336111111111111</v>
      </c>
      <c r="H20" s="45">
        <v>0.005613425925925927</v>
      </c>
      <c r="I20" s="39"/>
      <c r="J20" s="39" t="s">
        <v>326</v>
      </c>
      <c r="K20" s="39" t="s">
        <v>383</v>
      </c>
      <c r="L20" s="39" t="s">
        <v>384</v>
      </c>
      <c r="M20" s="45">
        <v>0.011550925925925925</v>
      </c>
      <c r="N20" s="46">
        <v>0.009351851851851853</v>
      </c>
    </row>
    <row r="21" spans="1:14" ht="15">
      <c r="A21" s="44" t="s">
        <v>385</v>
      </c>
      <c r="C21" s="39">
        <v>3</v>
      </c>
      <c r="D21" s="39">
        <v>3</v>
      </c>
      <c r="E21" s="45">
        <v>0.5613888888888888</v>
      </c>
      <c r="F21" s="45">
        <v>0.6191782407407408</v>
      </c>
      <c r="G21" s="45">
        <v>0.6392361111111111</v>
      </c>
      <c r="H21" s="45">
        <v>0.02005787037037037</v>
      </c>
      <c r="I21" s="39"/>
      <c r="J21" s="39" t="s">
        <v>330</v>
      </c>
      <c r="K21" s="39" t="s">
        <v>330</v>
      </c>
      <c r="L21" s="39" t="s">
        <v>380</v>
      </c>
      <c r="M21" s="39"/>
      <c r="N21" s="46">
        <v>0.010775462962962964</v>
      </c>
    </row>
    <row r="22" spans="1:14" ht="15.75" thickBot="1">
      <c r="A22" s="48" t="s">
        <v>380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</row>
    <row r="23" ht="15.75" thickBot="1">
      <c r="A23" s="39"/>
    </row>
    <row r="24" spans="1:14" ht="15">
      <c r="A24" s="40">
        <v>4</v>
      </c>
      <c r="B24" s="41">
        <v>221</v>
      </c>
      <c r="C24" s="41">
        <v>1</v>
      </c>
      <c r="D24" s="41">
        <v>6</v>
      </c>
      <c r="E24" s="42">
        <v>0.375</v>
      </c>
      <c r="F24" s="42">
        <v>0.4446759259259259</v>
      </c>
      <c r="G24" s="42">
        <v>0.45047453703703705</v>
      </c>
      <c r="H24" s="42">
        <v>0.005798611111111111</v>
      </c>
      <c r="I24" s="41"/>
      <c r="J24" s="41" t="s">
        <v>200</v>
      </c>
      <c r="K24" s="41" t="s">
        <v>386</v>
      </c>
      <c r="L24" s="41" t="s">
        <v>386</v>
      </c>
      <c r="M24" s="42">
        <v>0.005798611111111111</v>
      </c>
      <c r="N24" s="43">
        <v>0.009085648148148148</v>
      </c>
    </row>
    <row r="25" spans="1:14" ht="15">
      <c r="A25" s="44" t="s">
        <v>70</v>
      </c>
      <c r="C25" s="39">
        <v>2</v>
      </c>
      <c r="D25" s="39">
        <v>4</v>
      </c>
      <c r="E25" s="45">
        <v>0.4782523148148148</v>
      </c>
      <c r="F25" s="45">
        <v>0.5381018518518519</v>
      </c>
      <c r="G25" s="45">
        <v>0.5427777777777778</v>
      </c>
      <c r="H25" s="45">
        <v>0.004675925925925926</v>
      </c>
      <c r="I25" s="39"/>
      <c r="J25" s="39" t="s">
        <v>387</v>
      </c>
      <c r="K25" s="39" t="s">
        <v>388</v>
      </c>
      <c r="L25" s="39" t="s">
        <v>389</v>
      </c>
      <c r="M25" s="45">
        <v>0.010474537037037037</v>
      </c>
      <c r="N25" s="46">
        <v>0.01851851851851852</v>
      </c>
    </row>
    <row r="26" spans="1:14" ht="15">
      <c r="A26" s="44" t="s">
        <v>390</v>
      </c>
      <c r="C26" s="39">
        <v>3</v>
      </c>
      <c r="D26" s="39">
        <v>4</v>
      </c>
      <c r="E26" s="45">
        <v>0.5705555555555556</v>
      </c>
      <c r="F26" s="45">
        <v>0.6344560185185185</v>
      </c>
      <c r="G26" s="45">
        <v>0.6407060185185185</v>
      </c>
      <c r="H26" s="45">
        <v>0.0062499999999999995</v>
      </c>
      <c r="I26" s="39"/>
      <c r="J26" s="39" t="s">
        <v>391</v>
      </c>
      <c r="K26" s="39" t="s">
        <v>391</v>
      </c>
      <c r="L26" s="39" t="s">
        <v>392</v>
      </c>
      <c r="M26" s="39"/>
      <c r="N26" s="46">
        <v>0.026053240740740738</v>
      </c>
    </row>
    <row r="27" spans="1:14" ht="15.75" thickBot="1">
      <c r="A27" s="48" t="s">
        <v>392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</row>
    <row r="28" ht="15.75" thickBot="1">
      <c r="A28" s="39"/>
    </row>
    <row r="29" spans="1:14" ht="15">
      <c r="A29" s="40">
        <v>5</v>
      </c>
      <c r="B29" s="41">
        <v>224</v>
      </c>
      <c r="C29" s="41">
        <v>1</v>
      </c>
      <c r="D29" s="41">
        <v>9</v>
      </c>
      <c r="E29" s="42">
        <v>0.375</v>
      </c>
      <c r="F29" s="42">
        <v>0.45792824074074073</v>
      </c>
      <c r="G29" s="42">
        <v>0.4690162037037037</v>
      </c>
      <c r="H29" s="42">
        <v>0.011087962962962964</v>
      </c>
      <c r="I29" s="41"/>
      <c r="J29" s="41" t="s">
        <v>393</v>
      </c>
      <c r="K29" s="41" t="s">
        <v>394</v>
      </c>
      <c r="L29" s="41" t="s">
        <v>394</v>
      </c>
      <c r="M29" s="42">
        <v>0.011087962962962964</v>
      </c>
      <c r="N29" s="43">
        <v>0.027627314814814813</v>
      </c>
    </row>
    <row r="30" spans="1:14" ht="15">
      <c r="A30" s="44" t="s">
        <v>89</v>
      </c>
      <c r="C30" s="39">
        <v>2</v>
      </c>
      <c r="D30" s="39">
        <v>8</v>
      </c>
      <c r="E30" s="45">
        <v>0.49679398148148146</v>
      </c>
      <c r="F30" s="45">
        <v>0.558125</v>
      </c>
      <c r="G30" s="45">
        <v>0.5700347222222223</v>
      </c>
      <c r="H30" s="45">
        <v>0.011909722222222223</v>
      </c>
      <c r="I30" s="39"/>
      <c r="J30" s="39" t="s">
        <v>395</v>
      </c>
      <c r="K30" s="39" t="s">
        <v>396</v>
      </c>
      <c r="L30" s="39" t="s">
        <v>397</v>
      </c>
      <c r="M30" s="45">
        <v>0.022997685185185187</v>
      </c>
      <c r="N30" s="46">
        <v>0.04577546296296297</v>
      </c>
    </row>
    <row r="31" spans="1:14" ht="15">
      <c r="A31" s="44" t="s">
        <v>398</v>
      </c>
      <c r="C31" s="39">
        <v>3</v>
      </c>
      <c r="D31" s="39">
        <v>5</v>
      </c>
      <c r="E31" s="45">
        <v>0.5978125</v>
      </c>
      <c r="F31" s="45">
        <v>0.6655555555555556</v>
      </c>
      <c r="G31" s="45">
        <v>0.680300925925926</v>
      </c>
      <c r="H31" s="45">
        <v>0.014745370370370372</v>
      </c>
      <c r="I31" s="39"/>
      <c r="J31" s="39" t="s">
        <v>361</v>
      </c>
      <c r="K31" s="39" t="s">
        <v>361</v>
      </c>
      <c r="L31" s="39" t="s">
        <v>399</v>
      </c>
      <c r="M31" s="39"/>
      <c r="N31" s="46">
        <v>0.057152777777777775</v>
      </c>
    </row>
    <row r="32" spans="1:14" ht="15.75" thickBot="1">
      <c r="A32" s="48" t="s">
        <v>399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</row>
    <row r="33" ht="15.75" thickBot="1">
      <c r="A33" s="39"/>
    </row>
    <row r="34" spans="1:14" ht="15">
      <c r="A34" s="40" t="s">
        <v>249</v>
      </c>
      <c r="B34" s="41">
        <v>229</v>
      </c>
      <c r="C34" s="41">
        <v>1</v>
      </c>
      <c r="D34" s="41">
        <v>5</v>
      </c>
      <c r="E34" s="42">
        <v>0.375</v>
      </c>
      <c r="F34" s="42">
        <v>0.4416435185185185</v>
      </c>
      <c r="G34" s="42">
        <v>0.45310185185185187</v>
      </c>
      <c r="H34" s="42">
        <v>0.011458333333333334</v>
      </c>
      <c r="I34" s="41"/>
      <c r="J34" s="41" t="s">
        <v>298</v>
      </c>
      <c r="K34" s="41" t="s">
        <v>400</v>
      </c>
      <c r="L34" s="41" t="s">
        <v>400</v>
      </c>
      <c r="M34" s="42">
        <v>0.011458333333333334</v>
      </c>
      <c r="N34" s="43">
        <v>0.011712962962962965</v>
      </c>
    </row>
    <row r="35" spans="1:14" ht="15">
      <c r="A35" s="44" t="s">
        <v>101</v>
      </c>
      <c r="C35" s="39">
        <v>2</v>
      </c>
      <c r="D35" s="39">
        <v>5</v>
      </c>
      <c r="E35" s="45">
        <v>0.4808796296296296</v>
      </c>
      <c r="F35" s="45">
        <v>0.5382060185185186</v>
      </c>
      <c r="G35" s="45">
        <v>0.548275462962963</v>
      </c>
      <c r="H35" s="45">
        <v>0.010069444444444445</v>
      </c>
      <c r="I35" s="39"/>
      <c r="J35" s="39" t="s">
        <v>401</v>
      </c>
      <c r="K35" s="39" t="s">
        <v>402</v>
      </c>
      <c r="L35" s="39" t="s">
        <v>403</v>
      </c>
      <c r="M35" s="45">
        <v>0.02152777777777778</v>
      </c>
      <c r="N35" s="46">
        <v>0.024016203703703706</v>
      </c>
    </row>
    <row r="36" spans="1:14" ht="15">
      <c r="A36" s="44" t="s">
        <v>404</v>
      </c>
      <c r="C36" s="39">
        <v>3</v>
      </c>
      <c r="D36" s="39" t="s">
        <v>54</v>
      </c>
      <c r="E36" s="45">
        <v>0.5760532407407407</v>
      </c>
      <c r="F36" s="45">
        <v>0.6401041666666667</v>
      </c>
      <c r="G36" s="45">
        <v>0.6511342592592593</v>
      </c>
      <c r="H36" s="45">
        <v>0.011030092592592591</v>
      </c>
      <c r="I36" s="39"/>
      <c r="J36" s="39" t="s">
        <v>405</v>
      </c>
      <c r="K36" s="39" t="s">
        <v>405</v>
      </c>
      <c r="L36" s="39" t="s">
        <v>406</v>
      </c>
      <c r="M36" s="39"/>
      <c r="N36" s="46">
        <v>0.03170138888888889</v>
      </c>
    </row>
    <row r="37" spans="1:14" ht="15.75" thickBot="1">
      <c r="A37" s="48" t="s">
        <v>337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  <row r="38" ht="15.75" thickBot="1">
      <c r="A38" s="39"/>
    </row>
    <row r="39" spans="1:14" ht="15">
      <c r="A39" s="40" t="s">
        <v>249</v>
      </c>
      <c r="B39" s="41">
        <v>226</v>
      </c>
      <c r="C39" s="41">
        <v>1</v>
      </c>
      <c r="D39" s="41">
        <v>2</v>
      </c>
      <c r="E39" s="42">
        <v>0.375</v>
      </c>
      <c r="F39" s="42">
        <v>0.4376041666666666</v>
      </c>
      <c r="G39" s="42">
        <v>0.4432523148148148</v>
      </c>
      <c r="H39" s="42">
        <v>0.005648148148148148</v>
      </c>
      <c r="I39" s="41"/>
      <c r="J39" s="41" t="s">
        <v>407</v>
      </c>
      <c r="K39" s="41" t="s">
        <v>408</v>
      </c>
      <c r="L39" s="41" t="s">
        <v>408</v>
      </c>
      <c r="M39" s="42">
        <v>0.005648148148148148</v>
      </c>
      <c r="N39" s="43">
        <v>0.0018634259259259261</v>
      </c>
    </row>
    <row r="40" spans="1:14" ht="15">
      <c r="A40" s="44" t="s">
        <v>121</v>
      </c>
      <c r="C40" s="39">
        <v>2</v>
      </c>
      <c r="D40" s="39">
        <v>6</v>
      </c>
      <c r="E40" s="45">
        <v>0.4710300925925926</v>
      </c>
      <c r="F40" s="45">
        <v>0.641724537037037</v>
      </c>
      <c r="G40" s="45">
        <v>0.6629976851851852</v>
      </c>
      <c r="H40" s="45">
        <v>0.02127314814814815</v>
      </c>
      <c r="I40" s="39"/>
      <c r="J40" s="39" t="s">
        <v>409</v>
      </c>
      <c r="K40" s="39" t="s">
        <v>410</v>
      </c>
      <c r="L40" s="39" t="s">
        <v>411</v>
      </c>
      <c r="M40" s="45">
        <v>0.01224537037037037</v>
      </c>
      <c r="N40" s="46">
        <v>0.13873842592592592</v>
      </c>
    </row>
    <row r="41" spans="1:14" ht="15">
      <c r="A41" s="44" t="s">
        <v>412</v>
      </c>
      <c r="C41" s="39">
        <v>3</v>
      </c>
      <c r="D41" s="39" t="s">
        <v>54</v>
      </c>
      <c r="E41" s="45">
        <v>0.6629976851851852</v>
      </c>
      <c r="F41" s="45">
        <v>0.641724537037037</v>
      </c>
      <c r="G41" s="45">
        <v>0.6629976851851852</v>
      </c>
      <c r="H41" s="45">
        <v>0.02127314814814815</v>
      </c>
      <c r="I41" s="39"/>
      <c r="J41" s="39" t="s">
        <v>413</v>
      </c>
      <c r="K41" s="39" t="s">
        <v>413</v>
      </c>
      <c r="L41" s="39" t="s">
        <v>414</v>
      </c>
      <c r="M41" s="39"/>
      <c r="N41" s="46">
        <v>0.03332175925925926</v>
      </c>
    </row>
    <row r="42" spans="1:14" ht="15.75" thickBot="1">
      <c r="A42" s="48" t="s">
        <v>415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</row>
    <row r="43" ht="15.75" thickBot="1">
      <c r="A43" s="39"/>
    </row>
    <row r="44" spans="1:14" ht="15">
      <c r="A44" s="40" t="s">
        <v>249</v>
      </c>
      <c r="B44" s="41">
        <v>225</v>
      </c>
      <c r="C44" s="41">
        <v>1</v>
      </c>
      <c r="D44" s="41">
        <v>6</v>
      </c>
      <c r="E44" s="42">
        <v>0.375</v>
      </c>
      <c r="F44" s="42">
        <v>0.5461458333333333</v>
      </c>
      <c r="G44" s="42">
        <v>0.560625</v>
      </c>
      <c r="H44" s="42">
        <v>0.014479166666666668</v>
      </c>
      <c r="I44" s="41"/>
      <c r="J44" s="41" t="s">
        <v>416</v>
      </c>
      <c r="K44" s="41" t="s">
        <v>417</v>
      </c>
      <c r="L44" s="41" t="s">
        <v>417</v>
      </c>
      <c r="M44" s="42">
        <v>0.011331018518518518</v>
      </c>
      <c r="N44" s="43">
        <v>0.11923611111111111</v>
      </c>
    </row>
    <row r="45" spans="1:14" ht="15">
      <c r="A45" s="44" t="s">
        <v>90</v>
      </c>
      <c r="C45" s="39">
        <v>2</v>
      </c>
      <c r="D45" s="39" t="s">
        <v>54</v>
      </c>
      <c r="E45" s="45">
        <v>0.5884027777777777</v>
      </c>
      <c r="F45" s="45">
        <v>0.5461458333333333</v>
      </c>
      <c r="G45" s="45">
        <v>0.560625</v>
      </c>
      <c r="H45" s="45">
        <v>0.014479166666666668</v>
      </c>
      <c r="I45" s="39"/>
      <c r="J45" s="39" t="s">
        <v>418</v>
      </c>
      <c r="K45" s="39" t="s">
        <v>419</v>
      </c>
      <c r="L45" s="39" t="s">
        <v>420</v>
      </c>
      <c r="M45" s="45">
        <v>0.025810185185185183</v>
      </c>
      <c r="N45" s="46">
        <v>0.03636574074074074</v>
      </c>
    </row>
    <row r="46" spans="1:14" ht="15">
      <c r="A46" s="44" t="s">
        <v>421</v>
      </c>
      <c r="C46" s="39">
        <v>3</v>
      </c>
      <c r="D46" s="39" t="s">
        <v>54</v>
      </c>
      <c r="E46" s="39"/>
      <c r="F46" s="39"/>
      <c r="G46" s="39"/>
      <c r="H46" s="39"/>
      <c r="I46" s="39"/>
      <c r="J46" s="39"/>
      <c r="K46" s="39"/>
      <c r="L46" s="39"/>
      <c r="M46" s="39"/>
      <c r="N46" s="47"/>
    </row>
    <row r="47" spans="1:14" ht="15.75" thickBot="1">
      <c r="A47" s="48" t="s">
        <v>415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</row>
    <row r="48" ht="15.75" thickBot="1">
      <c r="A48" s="39"/>
    </row>
    <row r="49" spans="1:14" ht="15">
      <c r="A49" s="40" t="s">
        <v>249</v>
      </c>
      <c r="B49" s="41">
        <v>231</v>
      </c>
      <c r="C49" s="41">
        <v>1</v>
      </c>
      <c r="D49" s="41" t="s">
        <v>54</v>
      </c>
      <c r="E49" s="42">
        <v>0.375</v>
      </c>
      <c r="F49" s="42">
        <v>0.44166666666666665</v>
      </c>
      <c r="G49" s="42">
        <v>0.45033564814814814</v>
      </c>
      <c r="H49" s="42">
        <v>0.00866898148148148</v>
      </c>
      <c r="I49" s="41"/>
      <c r="J49" s="41" t="s">
        <v>422</v>
      </c>
      <c r="K49" s="41" t="s">
        <v>423</v>
      </c>
      <c r="L49" s="41" t="s">
        <v>423</v>
      </c>
      <c r="M49" s="42">
        <v>0.00866898148148148</v>
      </c>
      <c r="N49" s="43">
        <v>0.008946759259259258</v>
      </c>
    </row>
    <row r="50" spans="1:14" ht="15">
      <c r="A50" s="44" t="s">
        <v>99</v>
      </c>
      <c r="C50" s="39">
        <v>2</v>
      </c>
      <c r="D50" s="39" t="s">
        <v>54</v>
      </c>
      <c r="E50" s="39"/>
      <c r="F50" s="39"/>
      <c r="G50" s="39"/>
      <c r="H50" s="39"/>
      <c r="I50" s="39"/>
      <c r="J50" s="39"/>
      <c r="K50" s="39"/>
      <c r="L50" s="39"/>
      <c r="M50" s="39"/>
      <c r="N50" s="47"/>
    </row>
    <row r="51" spans="1:14" ht="15">
      <c r="A51" s="44" t="s">
        <v>424</v>
      </c>
      <c r="C51" s="39">
        <v>3</v>
      </c>
      <c r="D51" s="39" t="s">
        <v>54</v>
      </c>
      <c r="E51" s="39"/>
      <c r="F51" s="39"/>
      <c r="G51" s="39"/>
      <c r="H51" s="39"/>
      <c r="I51" s="39"/>
      <c r="J51" s="39"/>
      <c r="K51" s="39"/>
      <c r="L51" s="39"/>
      <c r="M51" s="39"/>
      <c r="N51" s="47"/>
    </row>
    <row r="52" spans="1:14" ht="15.75" thickBot="1">
      <c r="A52" s="48" t="s">
        <v>328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</row>
    <row r="53" ht="15.75" thickBot="1">
      <c r="A53" s="39"/>
    </row>
    <row r="54" spans="1:14" ht="15">
      <c r="A54" s="40" t="s">
        <v>249</v>
      </c>
      <c r="B54" s="41">
        <v>230</v>
      </c>
      <c r="C54" s="41">
        <v>1</v>
      </c>
      <c r="D54" s="41" t="s">
        <v>54</v>
      </c>
      <c r="E54" s="42">
        <v>0.375</v>
      </c>
      <c r="F54" s="42">
        <v>0.5044907407407407</v>
      </c>
      <c r="G54" s="42">
        <v>0.5117708333333334</v>
      </c>
      <c r="H54" s="42">
        <v>0.0072800925925925915</v>
      </c>
      <c r="I54" s="41"/>
      <c r="J54" s="41" t="s">
        <v>425</v>
      </c>
      <c r="K54" s="41" t="s">
        <v>426</v>
      </c>
      <c r="L54" s="41" t="s">
        <v>426</v>
      </c>
      <c r="M54" s="42">
        <v>0.0072800925925925915</v>
      </c>
      <c r="N54" s="43">
        <v>0.07038194444444444</v>
      </c>
    </row>
    <row r="55" spans="1:14" ht="15">
      <c r="A55" s="44" t="s">
        <v>73</v>
      </c>
      <c r="C55" s="39">
        <v>2</v>
      </c>
      <c r="D55" s="39" t="s">
        <v>54</v>
      </c>
      <c r="E55" s="39"/>
      <c r="F55" s="39"/>
      <c r="G55" s="39"/>
      <c r="H55" s="39"/>
      <c r="I55" s="39"/>
      <c r="J55" s="39"/>
      <c r="K55" s="39"/>
      <c r="L55" s="39"/>
      <c r="M55" s="39"/>
      <c r="N55" s="47"/>
    </row>
    <row r="56" spans="1:14" ht="15">
      <c r="A56" s="44" t="s">
        <v>427</v>
      </c>
      <c r="C56" s="39">
        <v>3</v>
      </c>
      <c r="D56" s="39" t="s">
        <v>54</v>
      </c>
      <c r="E56" s="39"/>
      <c r="F56" s="39"/>
      <c r="G56" s="39"/>
      <c r="H56" s="39"/>
      <c r="I56" s="39"/>
      <c r="J56" s="39"/>
      <c r="K56" s="39"/>
      <c r="L56" s="39"/>
      <c r="M56" s="39"/>
      <c r="N56" s="47"/>
    </row>
    <row r="57" spans="1:14" ht="15.75" thickBot="1">
      <c r="A57" s="48" t="s">
        <v>258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0"/>
    </row>
    <row r="58" ht="15">
      <c r="A58" s="39"/>
    </row>
  </sheetData>
  <sheetProtection password="E4F1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8515625" style="0" bestFit="1" customWidth="1"/>
    <col min="2" max="2" width="5.421875" style="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183</v>
      </c>
    </row>
    <row r="2" ht="15">
      <c r="A2" t="s">
        <v>184</v>
      </c>
    </row>
    <row r="3" ht="15">
      <c r="A3" s="38">
        <v>41742</v>
      </c>
    </row>
    <row r="4" spans="1:14" ht="21">
      <c r="A4" s="60" t="s">
        <v>428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6" ht="15">
      <c r="A6" t="s">
        <v>186</v>
      </c>
    </row>
    <row r="7" ht="15">
      <c r="A7" t="s">
        <v>360</v>
      </c>
    </row>
    <row r="8" spans="1:14" ht="15.75" thickBot="1">
      <c r="A8" s="39"/>
      <c r="B8" s="39" t="s">
        <v>10</v>
      </c>
      <c r="C8" s="39" t="s">
        <v>188</v>
      </c>
      <c r="D8" s="39" t="s">
        <v>9</v>
      </c>
      <c r="E8" s="39" t="s">
        <v>13</v>
      </c>
      <c r="F8" s="39" t="s">
        <v>14</v>
      </c>
      <c r="G8" s="39" t="s">
        <v>189</v>
      </c>
      <c r="H8" s="39" t="s">
        <v>190</v>
      </c>
      <c r="I8" s="39" t="s">
        <v>191</v>
      </c>
      <c r="J8" s="39" t="s">
        <v>192</v>
      </c>
      <c r="K8" s="39" t="s">
        <v>193</v>
      </c>
      <c r="L8" s="39" t="s">
        <v>194</v>
      </c>
      <c r="M8" s="39" t="s">
        <v>195</v>
      </c>
      <c r="N8" s="39" t="s">
        <v>196</v>
      </c>
    </row>
    <row r="9" spans="1:14" ht="15">
      <c r="A9" s="40">
        <v>1</v>
      </c>
      <c r="B9" s="41">
        <v>213</v>
      </c>
      <c r="C9" s="41">
        <v>1</v>
      </c>
      <c r="D9" s="41">
        <v>1</v>
      </c>
      <c r="E9" s="42">
        <v>0.375</v>
      </c>
      <c r="F9" s="42">
        <v>0.4676736111111111</v>
      </c>
      <c r="G9" s="42">
        <v>0.470625</v>
      </c>
      <c r="H9" s="42">
        <v>0.002951388888888889</v>
      </c>
      <c r="I9" s="41"/>
      <c r="J9" s="41" t="s">
        <v>361</v>
      </c>
      <c r="K9" s="41" t="s">
        <v>429</v>
      </c>
      <c r="L9" s="41" t="s">
        <v>429</v>
      </c>
      <c r="M9" s="42">
        <v>0.002951388888888889</v>
      </c>
      <c r="N9" s="43">
        <v>0</v>
      </c>
    </row>
    <row r="10" spans="1:14" ht="15">
      <c r="A10" s="44" t="s">
        <v>115</v>
      </c>
      <c r="C10" s="39">
        <v>2</v>
      </c>
      <c r="D10" s="39">
        <v>1</v>
      </c>
      <c r="E10" s="45">
        <v>0.49840277777777775</v>
      </c>
      <c r="F10" s="45">
        <v>0.5630439814814815</v>
      </c>
      <c r="G10" s="45">
        <v>0.5706365740740741</v>
      </c>
      <c r="H10" s="45">
        <v>0.007592592592592593</v>
      </c>
      <c r="I10" s="39"/>
      <c r="J10" s="39" t="s">
        <v>430</v>
      </c>
      <c r="K10" s="39" t="s">
        <v>431</v>
      </c>
      <c r="L10" s="39" t="s">
        <v>432</v>
      </c>
      <c r="M10" s="45">
        <v>0.01054398148148148</v>
      </c>
      <c r="N10" s="46">
        <v>0</v>
      </c>
    </row>
    <row r="11" spans="1:14" ht="15">
      <c r="A11" s="44" t="s">
        <v>433</v>
      </c>
      <c r="C11" s="39">
        <v>3</v>
      </c>
      <c r="D11" s="39">
        <v>1</v>
      </c>
      <c r="E11" s="45">
        <v>0.5984143518518519</v>
      </c>
      <c r="F11" s="45">
        <v>0.6653240740740741</v>
      </c>
      <c r="G11" s="45">
        <v>0.679375</v>
      </c>
      <c r="H11" s="45">
        <v>0.014050925925925927</v>
      </c>
      <c r="I11" s="39"/>
      <c r="J11" s="39" t="s">
        <v>434</v>
      </c>
      <c r="K11" s="39" t="s">
        <v>434</v>
      </c>
      <c r="L11" s="39" t="s">
        <v>368</v>
      </c>
      <c r="M11" s="39"/>
      <c r="N11" s="46">
        <v>0</v>
      </c>
    </row>
    <row r="12" spans="1:14" ht="15.75" thickBot="1">
      <c r="A12" s="48" t="s">
        <v>368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ht="15.75" thickBot="1">
      <c r="A13" s="39"/>
    </row>
    <row r="14" spans="1:14" ht="15">
      <c r="A14" s="40">
        <v>2</v>
      </c>
      <c r="B14" s="41">
        <v>214</v>
      </c>
      <c r="C14" s="41">
        <v>1</v>
      </c>
      <c r="D14" s="41">
        <v>2</v>
      </c>
      <c r="E14" s="42">
        <v>0.375</v>
      </c>
      <c r="F14" s="42">
        <v>0.47347222222222224</v>
      </c>
      <c r="G14" s="42">
        <v>0.47880787037037037</v>
      </c>
      <c r="H14" s="42">
        <v>0.005335648148148148</v>
      </c>
      <c r="I14" s="41"/>
      <c r="J14" s="41">
        <v>11</v>
      </c>
      <c r="K14" s="41" t="s">
        <v>435</v>
      </c>
      <c r="L14" s="41" t="s">
        <v>435</v>
      </c>
      <c r="M14" s="42">
        <v>0.005335648148148148</v>
      </c>
      <c r="N14" s="43">
        <v>0.00818287037037037</v>
      </c>
    </row>
    <row r="15" spans="1:14" ht="15">
      <c r="A15" s="44" t="s">
        <v>74</v>
      </c>
      <c r="C15" s="39">
        <v>2</v>
      </c>
      <c r="D15" s="39">
        <v>2</v>
      </c>
      <c r="E15" s="45">
        <v>0.5065856481481482</v>
      </c>
      <c r="F15" s="45">
        <v>0.5690277777777778</v>
      </c>
      <c r="G15" s="45">
        <v>0.5766319444444444</v>
      </c>
      <c r="H15" s="45">
        <v>0.007604166666666666</v>
      </c>
      <c r="I15" s="39"/>
      <c r="J15" s="39" t="s">
        <v>436</v>
      </c>
      <c r="K15" s="39" t="s">
        <v>437</v>
      </c>
      <c r="L15" s="39" t="s">
        <v>438</v>
      </c>
      <c r="M15" s="45">
        <v>0.012939814814814814</v>
      </c>
      <c r="N15" s="46">
        <v>0.00599537037037037</v>
      </c>
    </row>
    <row r="16" spans="1:14" ht="15">
      <c r="A16" s="44" t="s">
        <v>439</v>
      </c>
      <c r="C16" s="39">
        <v>3</v>
      </c>
      <c r="D16" s="39">
        <v>2</v>
      </c>
      <c r="E16" s="45">
        <v>0.6044097222222222</v>
      </c>
      <c r="F16" s="45">
        <v>0.672824074074074</v>
      </c>
      <c r="G16" s="45">
        <v>0.6802430555555555</v>
      </c>
      <c r="H16" s="45">
        <v>0.007418981481481481</v>
      </c>
      <c r="I16" s="39"/>
      <c r="J16" s="39" t="s">
        <v>440</v>
      </c>
      <c r="K16" s="39" t="s">
        <v>440</v>
      </c>
      <c r="L16" s="39" t="s">
        <v>441</v>
      </c>
      <c r="M16" s="39"/>
      <c r="N16" s="46">
        <v>0.007500000000000001</v>
      </c>
    </row>
    <row r="17" spans="1:14" ht="15.75" thickBot="1">
      <c r="A17" s="48" t="s">
        <v>441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ht="15">
      <c r="A18" s="39"/>
    </row>
  </sheetData>
  <sheetProtection password="E4F1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57421875" style="0" bestFit="1" customWidth="1"/>
    <col min="2" max="2" width="5.421875" style="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183</v>
      </c>
    </row>
    <row r="2" ht="15">
      <c r="A2" t="s">
        <v>184</v>
      </c>
    </row>
    <row r="3" ht="15">
      <c r="A3" s="38">
        <v>41742</v>
      </c>
    </row>
    <row r="4" spans="1:14" ht="21">
      <c r="A4" s="60" t="s">
        <v>359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6" ht="15">
      <c r="A6" t="s">
        <v>186</v>
      </c>
    </row>
    <row r="7" ht="15">
      <c r="A7" t="s">
        <v>360</v>
      </c>
    </row>
    <row r="8" spans="1:14" ht="15.75" thickBot="1">
      <c r="A8" s="39"/>
      <c r="B8" s="39" t="s">
        <v>10</v>
      </c>
      <c r="C8" s="39" t="s">
        <v>188</v>
      </c>
      <c r="D8" s="39" t="s">
        <v>9</v>
      </c>
      <c r="E8" s="39" t="s">
        <v>13</v>
      </c>
      <c r="F8" s="39" t="s">
        <v>14</v>
      </c>
      <c r="G8" s="39" t="s">
        <v>189</v>
      </c>
      <c r="H8" s="39" t="s">
        <v>190</v>
      </c>
      <c r="I8" s="39" t="s">
        <v>191</v>
      </c>
      <c r="J8" s="39" t="s">
        <v>192</v>
      </c>
      <c r="K8" s="39" t="s">
        <v>193</v>
      </c>
      <c r="L8" s="39" t="s">
        <v>194</v>
      </c>
      <c r="M8" s="39" t="s">
        <v>195</v>
      </c>
      <c r="N8" s="39" t="s">
        <v>196</v>
      </c>
    </row>
    <row r="9" spans="1:14" ht="15">
      <c r="A9" s="40">
        <v>1</v>
      </c>
      <c r="B9" s="41">
        <v>111</v>
      </c>
      <c r="C9" s="41">
        <v>1</v>
      </c>
      <c r="D9" s="41">
        <v>1</v>
      </c>
      <c r="E9" s="42">
        <v>0.375</v>
      </c>
      <c r="F9" s="42">
        <v>0.4676967592592593</v>
      </c>
      <c r="G9" s="42">
        <v>0.4707986111111111</v>
      </c>
      <c r="H9" s="42">
        <v>0.003101851851851852</v>
      </c>
      <c r="I9" s="41"/>
      <c r="J9" s="41" t="s">
        <v>361</v>
      </c>
      <c r="K9" s="41" t="s">
        <v>362</v>
      </c>
      <c r="L9" s="41" t="s">
        <v>362</v>
      </c>
      <c r="M9" s="42">
        <v>0.003101851851851852</v>
      </c>
      <c r="N9" s="43">
        <v>0</v>
      </c>
    </row>
    <row r="10" spans="1:14" ht="15">
      <c r="A10" s="44" t="s">
        <v>116</v>
      </c>
      <c r="C10" s="39">
        <v>2</v>
      </c>
      <c r="D10" s="39">
        <v>1</v>
      </c>
      <c r="E10" s="45">
        <v>0.49857638888888894</v>
      </c>
      <c r="F10" s="45">
        <v>0.5630671296296296</v>
      </c>
      <c r="G10" s="45">
        <v>0.5707407407407408</v>
      </c>
      <c r="H10" s="45">
        <v>0.007673611111111111</v>
      </c>
      <c r="I10" s="39"/>
      <c r="J10" s="39" t="s">
        <v>363</v>
      </c>
      <c r="K10" s="39" t="s">
        <v>364</v>
      </c>
      <c r="L10" s="39" t="s">
        <v>365</v>
      </c>
      <c r="M10" s="45">
        <v>0.010775462962962964</v>
      </c>
      <c r="N10" s="46">
        <v>0</v>
      </c>
    </row>
    <row r="11" spans="1:14" ht="15">
      <c r="A11" s="44" t="s">
        <v>366</v>
      </c>
      <c r="C11" s="39">
        <v>3</v>
      </c>
      <c r="D11" s="39">
        <v>1</v>
      </c>
      <c r="E11" s="45">
        <v>0.5985185185185186</v>
      </c>
      <c r="F11" s="45">
        <v>0.6653125</v>
      </c>
      <c r="G11" s="45">
        <v>0.6725462962962964</v>
      </c>
      <c r="H11" s="45">
        <v>0.007233796296296296</v>
      </c>
      <c r="I11" s="39"/>
      <c r="J11" s="39" t="s">
        <v>367</v>
      </c>
      <c r="K11" s="39" t="s">
        <v>367</v>
      </c>
      <c r="L11" s="39" t="s">
        <v>368</v>
      </c>
      <c r="M11" s="39"/>
      <c r="N11" s="46">
        <v>0</v>
      </c>
    </row>
    <row r="12" spans="1:14" ht="15.75" thickBot="1">
      <c r="A12" s="48" t="s">
        <v>368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ht="15">
      <c r="A13" s="39"/>
    </row>
  </sheetData>
  <sheetProtection password="E4F1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7109375" style="0" bestFit="1" customWidth="1"/>
    <col min="2" max="2" width="5.421875" style="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183</v>
      </c>
    </row>
    <row r="2" ht="15">
      <c r="A2" t="s">
        <v>184</v>
      </c>
    </row>
    <row r="3" ht="15">
      <c r="A3" s="38">
        <v>41742</v>
      </c>
    </row>
    <row r="4" spans="1:14" ht="21">
      <c r="A4" s="60" t="s">
        <v>215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6" ht="15">
      <c r="A6" t="s">
        <v>186</v>
      </c>
    </row>
    <row r="7" ht="15">
      <c r="A7" t="s">
        <v>187</v>
      </c>
    </row>
    <row r="8" spans="1:14" ht="15.75" thickBot="1">
      <c r="A8" s="39"/>
      <c r="B8" s="39" t="s">
        <v>10</v>
      </c>
      <c r="C8" s="39" t="s">
        <v>188</v>
      </c>
      <c r="D8" s="39" t="s">
        <v>9</v>
      </c>
      <c r="E8" s="39" t="s">
        <v>13</v>
      </c>
      <c r="F8" s="39" t="s">
        <v>14</v>
      </c>
      <c r="G8" s="39" t="s">
        <v>189</v>
      </c>
      <c r="H8" s="39" t="s">
        <v>190</v>
      </c>
      <c r="I8" s="39" t="s">
        <v>191</v>
      </c>
      <c r="J8" s="39" t="s">
        <v>192</v>
      </c>
      <c r="K8" s="39" t="s">
        <v>193</v>
      </c>
      <c r="L8" s="39" t="s">
        <v>194</v>
      </c>
      <c r="M8" s="39" t="s">
        <v>195</v>
      </c>
      <c r="N8" s="39" t="s">
        <v>196</v>
      </c>
    </row>
    <row r="9" spans="1:14" ht="15">
      <c r="A9" s="40">
        <v>1</v>
      </c>
      <c r="B9" s="41">
        <v>572</v>
      </c>
      <c r="C9" s="41">
        <v>1</v>
      </c>
      <c r="D9" s="41">
        <v>1</v>
      </c>
      <c r="E9" s="42">
        <v>0.3958333333333333</v>
      </c>
      <c r="F9" s="42">
        <v>0.45671296296296293</v>
      </c>
      <c r="G9" s="42">
        <v>0.46090277777777783</v>
      </c>
      <c r="H9" s="42">
        <v>0.004189814814814815</v>
      </c>
      <c r="I9" s="41"/>
      <c r="J9" s="41" t="s">
        <v>216</v>
      </c>
      <c r="K9" s="41" t="s">
        <v>217</v>
      </c>
      <c r="L9" s="41" t="s">
        <v>217</v>
      </c>
      <c r="M9" s="42">
        <v>0.004189814814814815</v>
      </c>
      <c r="N9" s="43">
        <v>0</v>
      </c>
    </row>
    <row r="10" spans="1:14" ht="15">
      <c r="A10" s="44" t="s">
        <v>60</v>
      </c>
      <c r="C10" s="39">
        <v>2</v>
      </c>
      <c r="D10" s="39">
        <v>1</v>
      </c>
      <c r="E10" s="45">
        <v>0.48868055555555556</v>
      </c>
      <c r="F10" s="45">
        <v>0.539074074074074</v>
      </c>
      <c r="G10" s="45">
        <v>0.5536111111111112</v>
      </c>
      <c r="H10" s="45">
        <v>0.014537037037037038</v>
      </c>
      <c r="I10" s="39"/>
      <c r="J10" s="39" t="s">
        <v>218</v>
      </c>
      <c r="K10" s="39" t="s">
        <v>218</v>
      </c>
      <c r="L10" s="39" t="s">
        <v>219</v>
      </c>
      <c r="M10" s="39"/>
      <c r="N10" s="46">
        <v>0</v>
      </c>
    </row>
    <row r="11" spans="1:14" ht="15">
      <c r="A11" s="44" t="s">
        <v>220</v>
      </c>
      <c r="N11" s="47"/>
    </row>
    <row r="12" spans="1:14" ht="15.75" thickBot="1">
      <c r="A12" s="48" t="s">
        <v>219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ht="15.75" thickBot="1">
      <c r="A13" s="39"/>
    </row>
    <row r="14" spans="1:14" ht="15">
      <c r="A14" s="40">
        <v>2</v>
      </c>
      <c r="B14" s="41">
        <v>584</v>
      </c>
      <c r="C14" s="41">
        <v>1</v>
      </c>
      <c r="D14" s="41">
        <v>3</v>
      </c>
      <c r="E14" s="42">
        <v>0.3958333333333333</v>
      </c>
      <c r="F14" s="42">
        <v>0.45274305555555555</v>
      </c>
      <c r="G14" s="42">
        <v>0.46798611111111116</v>
      </c>
      <c r="H14" s="42">
        <v>0.015243055555555557</v>
      </c>
      <c r="I14" s="41"/>
      <c r="J14" s="41" t="s">
        <v>221</v>
      </c>
      <c r="K14" s="41" t="s">
        <v>210</v>
      </c>
      <c r="L14" s="41" t="s">
        <v>210</v>
      </c>
      <c r="M14" s="42">
        <v>0.015243055555555557</v>
      </c>
      <c r="N14" s="43">
        <v>0.007083333333333333</v>
      </c>
    </row>
    <row r="15" spans="1:14" ht="15">
      <c r="A15" s="44" t="s">
        <v>67</v>
      </c>
      <c r="C15" s="39">
        <v>2</v>
      </c>
      <c r="D15" s="39">
        <v>2</v>
      </c>
      <c r="E15" s="45">
        <v>0.4957638888888889</v>
      </c>
      <c r="F15" s="45">
        <v>0.5391087962962963</v>
      </c>
      <c r="G15" s="45">
        <v>0.5583796296296296</v>
      </c>
      <c r="H15" s="45">
        <v>0.019270833333333334</v>
      </c>
      <c r="I15" s="39"/>
      <c r="J15" s="39" t="s">
        <v>222</v>
      </c>
      <c r="K15" s="39" t="s">
        <v>222</v>
      </c>
      <c r="L15" s="39" t="s">
        <v>223</v>
      </c>
      <c r="M15" s="39"/>
      <c r="N15" s="46">
        <v>3.472222222222222E-05</v>
      </c>
    </row>
    <row r="16" spans="1:14" ht="15">
      <c r="A16" s="44" t="s">
        <v>224</v>
      </c>
      <c r="N16" s="47"/>
    </row>
    <row r="17" spans="1:14" ht="15.75" thickBot="1">
      <c r="A17" s="48" t="s">
        <v>223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ht="15.75" thickBot="1">
      <c r="A18" s="39"/>
    </row>
    <row r="19" spans="1:14" ht="15">
      <c r="A19" s="40">
        <v>3</v>
      </c>
      <c r="B19" s="41">
        <v>585</v>
      </c>
      <c r="C19" s="41">
        <v>1</v>
      </c>
      <c r="D19" s="41">
        <v>2</v>
      </c>
      <c r="E19" s="42">
        <v>0.3958333333333333</v>
      </c>
      <c r="F19" s="42">
        <v>0.4565277777777778</v>
      </c>
      <c r="G19" s="42">
        <v>0.46222222222222226</v>
      </c>
      <c r="H19" s="42">
        <v>0.005694444444444444</v>
      </c>
      <c r="I19" s="41"/>
      <c r="J19" s="41" t="s">
        <v>225</v>
      </c>
      <c r="K19" s="41" t="s">
        <v>226</v>
      </c>
      <c r="L19" s="41" t="s">
        <v>226</v>
      </c>
      <c r="M19" s="42">
        <v>0.005694444444444444</v>
      </c>
      <c r="N19" s="43">
        <v>0.0013194444444444443</v>
      </c>
    </row>
    <row r="20" spans="1:14" ht="15">
      <c r="A20" s="44" t="s">
        <v>84</v>
      </c>
      <c r="C20" s="39">
        <v>2</v>
      </c>
      <c r="D20" s="39">
        <v>3</v>
      </c>
      <c r="E20" s="45">
        <v>0.49</v>
      </c>
      <c r="F20" s="45">
        <v>0.5395833333333333</v>
      </c>
      <c r="G20" s="45">
        <v>0.5530902777777778</v>
      </c>
      <c r="H20" s="45">
        <v>0.013506944444444445</v>
      </c>
      <c r="I20" s="39"/>
      <c r="J20" s="39" t="s">
        <v>227</v>
      </c>
      <c r="K20" s="39" t="s">
        <v>227</v>
      </c>
      <c r="L20" s="39" t="s">
        <v>228</v>
      </c>
      <c r="M20" s="39"/>
      <c r="N20" s="46">
        <v>0.0005092592592592592</v>
      </c>
    </row>
    <row r="21" spans="1:14" ht="15">
      <c r="A21" s="44" t="s">
        <v>229</v>
      </c>
      <c r="N21" s="47"/>
    </row>
    <row r="22" spans="1:14" ht="15.75" thickBot="1">
      <c r="A22" s="48" t="s">
        <v>228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</row>
    <row r="23" ht="15.75" thickBot="1">
      <c r="A23" s="39"/>
    </row>
    <row r="24" spans="1:14" ht="15">
      <c r="A24" s="40">
        <v>4</v>
      </c>
      <c r="B24" s="41">
        <v>566</v>
      </c>
      <c r="C24" s="41">
        <v>1</v>
      </c>
      <c r="D24" s="41">
        <v>8</v>
      </c>
      <c r="E24" s="42">
        <v>0.3958333333333333</v>
      </c>
      <c r="F24" s="42">
        <v>0.4604166666666667</v>
      </c>
      <c r="G24" s="42">
        <v>0.47313657407407406</v>
      </c>
      <c r="H24" s="42">
        <v>0.012719907407407407</v>
      </c>
      <c r="I24" s="41"/>
      <c r="J24" s="41" t="s">
        <v>230</v>
      </c>
      <c r="K24" s="41" t="s">
        <v>231</v>
      </c>
      <c r="L24" s="41" t="s">
        <v>231</v>
      </c>
      <c r="M24" s="42">
        <v>0.012719907407407407</v>
      </c>
      <c r="N24" s="43">
        <v>0.012233796296296296</v>
      </c>
    </row>
    <row r="25" spans="1:14" ht="15">
      <c r="A25" s="44" t="s">
        <v>76</v>
      </c>
      <c r="C25" s="39">
        <v>2</v>
      </c>
      <c r="D25" s="39">
        <v>4</v>
      </c>
      <c r="E25" s="45">
        <v>0.5009143518518518</v>
      </c>
      <c r="F25" s="45">
        <v>0.5395949074074075</v>
      </c>
      <c r="G25" s="45">
        <v>0.5583333333333333</v>
      </c>
      <c r="H25" s="45">
        <v>0.018738425925925926</v>
      </c>
      <c r="I25" s="39"/>
      <c r="J25" s="39" t="s">
        <v>232</v>
      </c>
      <c r="K25" s="39" t="s">
        <v>232</v>
      </c>
      <c r="L25" s="39" t="s">
        <v>228</v>
      </c>
      <c r="M25" s="39"/>
      <c r="N25" s="46">
        <v>0.0005208333333333333</v>
      </c>
    </row>
    <row r="26" spans="1:14" ht="15">
      <c r="A26" s="44" t="s">
        <v>233</v>
      </c>
      <c r="N26" s="47"/>
    </row>
    <row r="27" spans="1:14" ht="15.75" thickBot="1">
      <c r="A27" s="48" t="s">
        <v>228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</row>
    <row r="28" ht="15.75" thickBot="1">
      <c r="A28" s="39"/>
    </row>
    <row r="29" spans="1:14" ht="15">
      <c r="A29" s="40">
        <v>5</v>
      </c>
      <c r="B29" s="41">
        <v>563</v>
      </c>
      <c r="C29" s="41">
        <v>1</v>
      </c>
      <c r="D29" s="41">
        <v>7</v>
      </c>
      <c r="E29" s="42">
        <v>0.3958333333333333</v>
      </c>
      <c r="F29" s="42">
        <v>0.46729166666666666</v>
      </c>
      <c r="G29" s="42">
        <v>0.47164351851851855</v>
      </c>
      <c r="H29" s="42">
        <v>0.0043518518518518515</v>
      </c>
      <c r="I29" s="41"/>
      <c r="J29" s="41" t="s">
        <v>234</v>
      </c>
      <c r="K29" s="41" t="s">
        <v>235</v>
      </c>
      <c r="L29" s="41" t="s">
        <v>235</v>
      </c>
      <c r="M29" s="42">
        <v>0.0043518518518518515</v>
      </c>
      <c r="N29" s="43">
        <v>0.01074074074074074</v>
      </c>
    </row>
    <row r="30" spans="1:14" ht="15">
      <c r="A30" s="44" t="s">
        <v>58</v>
      </c>
      <c r="C30" s="39">
        <v>2</v>
      </c>
      <c r="D30" s="39">
        <v>5</v>
      </c>
      <c r="E30" s="45">
        <v>0.4994212962962963</v>
      </c>
      <c r="F30" s="45">
        <v>0.5480902777777777</v>
      </c>
      <c r="G30" s="45">
        <v>0.5549537037037037</v>
      </c>
      <c r="H30" s="45">
        <v>0.006863425925925926</v>
      </c>
      <c r="I30" s="39"/>
      <c r="J30" s="39" t="s">
        <v>236</v>
      </c>
      <c r="K30" s="39" t="s">
        <v>236</v>
      </c>
      <c r="L30" s="39" t="s">
        <v>237</v>
      </c>
      <c r="M30" s="39"/>
      <c r="N30" s="46">
        <v>0.009016203703703703</v>
      </c>
    </row>
    <row r="31" spans="1:14" ht="15">
      <c r="A31" s="44" t="s">
        <v>238</v>
      </c>
      <c r="N31" s="47"/>
    </row>
    <row r="32" spans="1:14" ht="15.75" thickBot="1">
      <c r="A32" s="48" t="s">
        <v>237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</row>
    <row r="33" ht="15.75" thickBot="1">
      <c r="A33" s="39"/>
    </row>
    <row r="34" spans="1:14" ht="15">
      <c r="A34" s="40">
        <v>6</v>
      </c>
      <c r="B34" s="41">
        <v>543</v>
      </c>
      <c r="C34" s="41">
        <v>1</v>
      </c>
      <c r="D34" s="41">
        <v>5</v>
      </c>
      <c r="E34" s="42">
        <v>0.3958333333333333</v>
      </c>
      <c r="F34" s="42">
        <v>0.45280092592592597</v>
      </c>
      <c r="G34" s="42">
        <v>0.46826388888888887</v>
      </c>
      <c r="H34" s="42">
        <v>0.015462962962962963</v>
      </c>
      <c r="I34" s="41"/>
      <c r="J34" s="41" t="s">
        <v>239</v>
      </c>
      <c r="K34" s="41" t="s">
        <v>240</v>
      </c>
      <c r="L34" s="41" t="s">
        <v>240</v>
      </c>
      <c r="M34" s="42">
        <v>0.015462962962962963</v>
      </c>
      <c r="N34" s="43">
        <v>0.007361111111111111</v>
      </c>
    </row>
    <row r="35" spans="1:14" ht="15">
      <c r="A35" s="44" t="s">
        <v>87</v>
      </c>
      <c r="C35" s="39">
        <v>2</v>
      </c>
      <c r="D35" s="39">
        <v>6</v>
      </c>
      <c r="E35" s="45">
        <v>0.49604166666666666</v>
      </c>
      <c r="F35" s="45">
        <v>0.5559490740740741</v>
      </c>
      <c r="G35" s="45">
        <v>0.5722685185185185</v>
      </c>
      <c r="H35" s="45">
        <v>0.016319444444444445</v>
      </c>
      <c r="I35" s="39"/>
      <c r="J35" s="39" t="s">
        <v>241</v>
      </c>
      <c r="K35" s="39" t="s">
        <v>241</v>
      </c>
      <c r="L35" s="39" t="s">
        <v>242</v>
      </c>
      <c r="M35" s="39"/>
      <c r="N35" s="46">
        <v>0.016875</v>
      </c>
    </row>
    <row r="36" spans="1:14" ht="15">
      <c r="A36" s="44" t="s">
        <v>243</v>
      </c>
      <c r="N36" s="47"/>
    </row>
    <row r="37" spans="1:14" ht="15.75" thickBot="1">
      <c r="A37" s="48" t="s">
        <v>242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  <row r="38" ht="15.75" thickBot="1">
      <c r="A38" s="39"/>
    </row>
    <row r="39" spans="1:14" ht="15">
      <c r="A39" s="40">
        <v>7</v>
      </c>
      <c r="B39" s="41">
        <v>581</v>
      </c>
      <c r="C39" s="41">
        <v>1</v>
      </c>
      <c r="D39" s="41">
        <v>9</v>
      </c>
      <c r="E39" s="42">
        <v>0.3958333333333333</v>
      </c>
      <c r="F39" s="42">
        <v>0.47913194444444446</v>
      </c>
      <c r="G39" s="42">
        <v>0.481875</v>
      </c>
      <c r="H39" s="42">
        <v>0.002743055555555556</v>
      </c>
      <c r="I39" s="41"/>
      <c r="J39" s="41" t="s">
        <v>244</v>
      </c>
      <c r="K39" s="41" t="s">
        <v>245</v>
      </c>
      <c r="L39" s="41" t="s">
        <v>245</v>
      </c>
      <c r="M39" s="42">
        <v>0.002743055555555556</v>
      </c>
      <c r="N39" s="43">
        <v>0.020972222222222222</v>
      </c>
    </row>
    <row r="40" spans="1:14" ht="15">
      <c r="A40" s="44" t="s">
        <v>112</v>
      </c>
      <c r="C40" s="39">
        <v>2</v>
      </c>
      <c r="D40" s="39">
        <v>7</v>
      </c>
      <c r="E40" s="45">
        <v>0.5096527777777778</v>
      </c>
      <c r="F40" s="45">
        <v>0.5610648148148148</v>
      </c>
      <c r="G40" s="45">
        <v>0.5708564814814815</v>
      </c>
      <c r="H40" s="45">
        <v>0.009791666666666666</v>
      </c>
      <c r="I40" s="39"/>
      <c r="J40" s="39" t="s">
        <v>246</v>
      </c>
      <c r="K40" s="39" t="s">
        <v>246</v>
      </c>
      <c r="L40" s="39" t="s">
        <v>247</v>
      </c>
      <c r="M40" s="39"/>
      <c r="N40" s="46">
        <v>0.02199074074074074</v>
      </c>
    </row>
    <row r="41" spans="1:14" ht="15">
      <c r="A41" s="44" t="s">
        <v>248</v>
      </c>
      <c r="N41" s="47"/>
    </row>
    <row r="42" spans="1:14" ht="15.75" thickBot="1">
      <c r="A42" s="48" t="s">
        <v>247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</row>
    <row r="43" ht="15.75" thickBot="1">
      <c r="A43" s="39"/>
    </row>
    <row r="44" spans="1:14" ht="15">
      <c r="A44" s="40" t="s">
        <v>249</v>
      </c>
      <c r="B44" s="41">
        <v>586</v>
      </c>
      <c r="C44" s="41">
        <v>1</v>
      </c>
      <c r="D44" s="41">
        <v>8</v>
      </c>
      <c r="E44" s="42">
        <v>0.3958333333333333</v>
      </c>
      <c r="F44" s="42">
        <v>0.4790625</v>
      </c>
      <c r="G44" s="42">
        <v>0.4840162037037037</v>
      </c>
      <c r="H44" s="42">
        <v>0.004953703703703704</v>
      </c>
      <c r="I44" s="41"/>
      <c r="J44" s="41" t="s">
        <v>250</v>
      </c>
      <c r="K44" s="41" t="s">
        <v>251</v>
      </c>
      <c r="L44" s="41" t="s">
        <v>251</v>
      </c>
      <c r="M44" s="42">
        <v>0.004953703703703704</v>
      </c>
      <c r="N44" s="43">
        <v>0.023113425925925926</v>
      </c>
    </row>
    <row r="45" spans="1:14" ht="15">
      <c r="A45" s="44" t="s">
        <v>94</v>
      </c>
      <c r="C45" s="39">
        <v>2</v>
      </c>
      <c r="D45" s="39" t="s">
        <v>54</v>
      </c>
      <c r="E45" s="45">
        <v>0.5117939814814815</v>
      </c>
      <c r="F45" s="45">
        <v>0.5615740740740741</v>
      </c>
      <c r="G45" s="45">
        <v>0.5822916666666667</v>
      </c>
      <c r="H45" s="45">
        <v>0.02071759259259259</v>
      </c>
      <c r="I45" s="39"/>
      <c r="J45" s="39" t="s">
        <v>252</v>
      </c>
      <c r="K45" s="39" t="s">
        <v>252</v>
      </c>
      <c r="L45" s="39" t="s">
        <v>253</v>
      </c>
      <c r="M45" s="39"/>
      <c r="N45" s="46">
        <v>0.022499999999999996</v>
      </c>
    </row>
    <row r="46" spans="1:14" ht="15">
      <c r="A46" s="44" t="s">
        <v>254</v>
      </c>
      <c r="N46" s="47"/>
    </row>
    <row r="47" spans="1:14" ht="15.75" thickBot="1">
      <c r="A47" s="48" t="s">
        <v>255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</row>
    <row r="48" ht="15.75" thickBot="1">
      <c r="A48" s="39"/>
    </row>
    <row r="49" spans="1:14" ht="15">
      <c r="A49" s="40" t="s">
        <v>249</v>
      </c>
      <c r="B49" s="41">
        <v>565</v>
      </c>
      <c r="C49" s="41">
        <v>1</v>
      </c>
      <c r="D49" s="41" t="s">
        <v>54</v>
      </c>
      <c r="E49" s="42">
        <v>0.3958333333333333</v>
      </c>
      <c r="F49" s="42">
        <v>0.4622916666666667</v>
      </c>
      <c r="G49" s="42">
        <v>0.4680902777777778</v>
      </c>
      <c r="H49" s="42">
        <v>0.005798611111111111</v>
      </c>
      <c r="I49" s="41"/>
      <c r="J49" s="41" t="s">
        <v>198</v>
      </c>
      <c r="K49" s="41" t="s">
        <v>256</v>
      </c>
      <c r="L49" s="41" t="s">
        <v>256</v>
      </c>
      <c r="M49" s="42">
        <v>0.005798611111111111</v>
      </c>
      <c r="N49" s="43">
        <v>0.0071874999999999994</v>
      </c>
    </row>
    <row r="50" spans="1:14" ht="15">
      <c r="A50" s="44" t="s">
        <v>93</v>
      </c>
      <c r="C50" s="39">
        <v>2</v>
      </c>
      <c r="D50" s="39" t="s">
        <v>54</v>
      </c>
      <c r="E50" s="39"/>
      <c r="F50" s="39"/>
      <c r="G50" s="39"/>
      <c r="H50" s="39"/>
      <c r="I50" s="39"/>
      <c r="J50" s="39"/>
      <c r="K50" s="39"/>
      <c r="L50" s="39"/>
      <c r="M50" s="39"/>
      <c r="N50" s="47"/>
    </row>
    <row r="51" spans="1:14" ht="15">
      <c r="A51" s="44" t="s">
        <v>257</v>
      </c>
      <c r="N51" s="47"/>
    </row>
    <row r="52" spans="1:14" ht="15.75" thickBot="1">
      <c r="A52" s="48" t="s">
        <v>258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</row>
    <row r="53" ht="15.75" thickBot="1">
      <c r="A53" s="39"/>
    </row>
    <row r="54" spans="1:14" ht="15">
      <c r="A54" s="40" t="s">
        <v>249</v>
      </c>
      <c r="B54" s="41">
        <v>564</v>
      </c>
      <c r="C54" s="41">
        <v>1</v>
      </c>
      <c r="D54" s="41" t="s">
        <v>54</v>
      </c>
      <c r="E54" s="42">
        <v>0.3958333333333333</v>
      </c>
      <c r="F54" s="42">
        <v>0.46222222222222226</v>
      </c>
      <c r="G54" s="42">
        <v>0.4688657407407408</v>
      </c>
      <c r="H54" s="42">
        <v>0.006643518518518518</v>
      </c>
      <c r="I54" s="41"/>
      <c r="J54" s="41" t="s">
        <v>226</v>
      </c>
      <c r="K54" s="41" t="s">
        <v>259</v>
      </c>
      <c r="L54" s="41" t="s">
        <v>259</v>
      </c>
      <c r="M54" s="42">
        <v>0.006643518518518518</v>
      </c>
      <c r="N54" s="43">
        <v>0.007962962962962963</v>
      </c>
    </row>
    <row r="55" spans="1:14" ht="15">
      <c r="A55" s="44" t="s">
        <v>92</v>
      </c>
      <c r="C55" s="39">
        <v>2</v>
      </c>
      <c r="D55" s="39" t="s">
        <v>54</v>
      </c>
      <c r="E55" s="39"/>
      <c r="F55" s="39"/>
      <c r="G55" s="39"/>
      <c r="H55" s="39"/>
      <c r="I55" s="39"/>
      <c r="J55" s="39"/>
      <c r="K55" s="39"/>
      <c r="L55" s="39"/>
      <c r="M55" s="39"/>
      <c r="N55" s="47"/>
    </row>
    <row r="56" spans="1:14" ht="15">
      <c r="A56" s="44" t="s">
        <v>260</v>
      </c>
      <c r="N56" s="47"/>
    </row>
    <row r="57" spans="1:14" ht="15.75" thickBot="1">
      <c r="A57" s="48" t="s">
        <v>258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0"/>
    </row>
    <row r="58" ht="15.75" thickBot="1">
      <c r="A58" s="39"/>
    </row>
    <row r="59" spans="1:14" ht="15">
      <c r="A59" s="40" t="s">
        <v>249</v>
      </c>
      <c r="B59" s="41">
        <v>549</v>
      </c>
      <c r="C59" s="41">
        <v>1</v>
      </c>
      <c r="D59" s="41" t="s">
        <v>54</v>
      </c>
      <c r="E59" s="42">
        <v>0.3958333333333333</v>
      </c>
      <c r="F59" s="42">
        <v>0.5283912037037037</v>
      </c>
      <c r="G59" s="42">
        <v>0.5283912037037037</v>
      </c>
      <c r="H59" s="42">
        <v>0</v>
      </c>
      <c r="I59" s="41"/>
      <c r="J59" s="41" t="s">
        <v>261</v>
      </c>
      <c r="K59" s="41" t="s">
        <v>261</v>
      </c>
      <c r="L59" s="41" t="s">
        <v>261</v>
      </c>
      <c r="M59" s="42">
        <v>0</v>
      </c>
      <c r="N59" s="43">
        <v>0.06748842592592592</v>
      </c>
    </row>
    <row r="60" spans="1:14" ht="15">
      <c r="A60" s="44" t="s">
        <v>111</v>
      </c>
      <c r="C60" s="39">
        <v>2</v>
      </c>
      <c r="D60" s="39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47"/>
    </row>
    <row r="61" spans="1:14" ht="15">
      <c r="A61" s="44" t="s">
        <v>262</v>
      </c>
      <c r="N61" s="47"/>
    </row>
    <row r="62" spans="1:14" ht="15.75" thickBot="1">
      <c r="A62" s="48" t="s">
        <v>258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50"/>
    </row>
    <row r="63" ht="15">
      <c r="A63" s="39"/>
    </row>
  </sheetData>
  <sheetProtection password="E4F1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28125" style="0" bestFit="1" customWidth="1"/>
    <col min="2" max="2" width="5.421875" style="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183</v>
      </c>
    </row>
    <row r="2" ht="15">
      <c r="A2" t="s">
        <v>184</v>
      </c>
    </row>
    <row r="3" ht="15">
      <c r="A3" s="38">
        <v>41742</v>
      </c>
    </row>
    <row r="4" spans="1:14" ht="16.5">
      <c r="A4" s="60" t="s">
        <v>185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6" ht="15">
      <c r="A6" t="s">
        <v>186</v>
      </c>
    </row>
    <row r="7" ht="15">
      <c r="A7" t="s">
        <v>187</v>
      </c>
    </row>
    <row r="8" spans="1:14" ht="15.75" thickBot="1">
      <c r="A8" s="39"/>
      <c r="B8" s="39" t="s">
        <v>10</v>
      </c>
      <c r="C8" s="39" t="s">
        <v>188</v>
      </c>
      <c r="D8" s="39" t="s">
        <v>9</v>
      </c>
      <c r="E8" s="39" t="s">
        <v>13</v>
      </c>
      <c r="F8" s="39" t="s">
        <v>14</v>
      </c>
      <c r="G8" s="39" t="s">
        <v>189</v>
      </c>
      <c r="H8" s="39" t="s">
        <v>190</v>
      </c>
      <c r="I8" s="39" t="s">
        <v>191</v>
      </c>
      <c r="J8" s="39" t="s">
        <v>192</v>
      </c>
      <c r="K8" s="39" t="s">
        <v>193</v>
      </c>
      <c r="L8" s="39" t="s">
        <v>194</v>
      </c>
      <c r="M8" s="39" t="s">
        <v>195</v>
      </c>
      <c r="N8" s="39" t="s">
        <v>196</v>
      </c>
    </row>
    <row r="9" spans="1:14" ht="15">
      <c r="A9" s="40">
        <v>1</v>
      </c>
      <c r="B9" s="41">
        <v>93</v>
      </c>
      <c r="C9" s="41">
        <v>1</v>
      </c>
      <c r="D9" s="41">
        <v>2</v>
      </c>
      <c r="E9" s="42">
        <v>0.3958333333333333</v>
      </c>
      <c r="F9" s="42">
        <v>0.4529861111111111</v>
      </c>
      <c r="G9" s="42">
        <v>0.4622916666666667</v>
      </c>
      <c r="H9" s="42">
        <v>0.009305555555555555</v>
      </c>
      <c r="I9" s="41"/>
      <c r="J9" s="41" t="s">
        <v>197</v>
      </c>
      <c r="K9" s="41" t="s">
        <v>198</v>
      </c>
      <c r="L9" s="41" t="s">
        <v>198</v>
      </c>
      <c r="M9" s="42">
        <v>0.009305555555555555</v>
      </c>
      <c r="N9" s="43">
        <v>0.0022106481481481478</v>
      </c>
    </row>
    <row r="10" spans="1:14" ht="15">
      <c r="A10" s="44" t="s">
        <v>68</v>
      </c>
      <c r="C10" s="39">
        <v>2</v>
      </c>
      <c r="D10" s="39">
        <v>1</v>
      </c>
      <c r="E10" s="45">
        <v>0.49006944444444445</v>
      </c>
      <c r="F10" s="45">
        <v>0.5441550925925925</v>
      </c>
      <c r="G10" s="45">
        <v>0.5585069444444445</v>
      </c>
      <c r="H10" s="45">
        <v>0.014351851851851852</v>
      </c>
      <c r="I10" s="39"/>
      <c r="J10" s="39" t="s">
        <v>199</v>
      </c>
      <c r="K10" s="39" t="s">
        <v>199</v>
      </c>
      <c r="L10" s="39" t="s">
        <v>200</v>
      </c>
      <c r="M10" s="39"/>
      <c r="N10" s="46">
        <v>0</v>
      </c>
    </row>
    <row r="11" spans="1:14" ht="15">
      <c r="A11" s="44" t="s">
        <v>201</v>
      </c>
      <c r="N11" s="47"/>
    </row>
    <row r="12" spans="1:14" ht="15.75" thickBot="1">
      <c r="A12" s="48" t="s">
        <v>200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ht="15.75" thickBot="1">
      <c r="A13" s="39"/>
    </row>
    <row r="14" spans="1:14" ht="15">
      <c r="A14" s="40">
        <v>2</v>
      </c>
      <c r="B14" s="41">
        <v>95</v>
      </c>
      <c r="C14" s="41">
        <v>1</v>
      </c>
      <c r="D14" s="41">
        <v>1</v>
      </c>
      <c r="E14" s="42">
        <v>0.3958333333333333</v>
      </c>
      <c r="F14" s="42">
        <v>0.45643518518518517</v>
      </c>
      <c r="G14" s="42">
        <v>0.4600810185185185</v>
      </c>
      <c r="H14" s="42">
        <v>0.003645833333333333</v>
      </c>
      <c r="I14" s="41"/>
      <c r="J14" s="41" t="s">
        <v>202</v>
      </c>
      <c r="K14" s="41" t="s">
        <v>203</v>
      </c>
      <c r="L14" s="41" t="s">
        <v>203</v>
      </c>
      <c r="M14" s="42">
        <v>0.003645833333333333</v>
      </c>
      <c r="N14" s="43">
        <v>0</v>
      </c>
    </row>
    <row r="15" spans="1:14" ht="15">
      <c r="A15" s="44" t="s">
        <v>82</v>
      </c>
      <c r="C15" s="39">
        <v>2</v>
      </c>
      <c r="D15" s="39">
        <v>2</v>
      </c>
      <c r="E15" s="45">
        <v>0.4878587962962963</v>
      </c>
      <c r="F15" s="45">
        <v>0.5441666666666667</v>
      </c>
      <c r="G15" s="45">
        <v>0.5547916666666667</v>
      </c>
      <c r="H15" s="45">
        <v>0.010625</v>
      </c>
      <c r="I15" s="39"/>
      <c r="J15" s="39" t="s">
        <v>204</v>
      </c>
      <c r="K15" s="39" t="s">
        <v>204</v>
      </c>
      <c r="L15" s="39" t="s">
        <v>200</v>
      </c>
      <c r="M15" s="39"/>
      <c r="N15" s="46">
        <v>1.1574074074074073E-05</v>
      </c>
    </row>
    <row r="16" spans="1:14" ht="15">
      <c r="A16" s="44" t="s">
        <v>205</v>
      </c>
      <c r="N16" s="47"/>
    </row>
    <row r="17" spans="1:14" ht="15.75" thickBot="1">
      <c r="A17" s="48" t="s">
        <v>200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ht="15.75" thickBot="1">
      <c r="A18" s="39"/>
    </row>
    <row r="19" spans="1:14" ht="15">
      <c r="A19" s="40">
        <v>3</v>
      </c>
      <c r="B19" s="41">
        <v>92</v>
      </c>
      <c r="C19" s="41">
        <v>1</v>
      </c>
      <c r="D19" s="41">
        <v>3</v>
      </c>
      <c r="E19" s="42">
        <v>0.3958333333333333</v>
      </c>
      <c r="F19" s="42">
        <v>0.4680324074074074</v>
      </c>
      <c r="G19" s="42">
        <v>0.47153935185185186</v>
      </c>
      <c r="H19" s="42">
        <v>0.0035069444444444445</v>
      </c>
      <c r="I19" s="41"/>
      <c r="J19" s="41">
        <v>15</v>
      </c>
      <c r="K19" s="41" t="s">
        <v>206</v>
      </c>
      <c r="L19" s="41" t="s">
        <v>206</v>
      </c>
      <c r="M19" s="42">
        <v>0.0035069444444444445</v>
      </c>
      <c r="N19" s="43">
        <v>0.011458333333333334</v>
      </c>
    </row>
    <row r="20" spans="1:14" ht="15">
      <c r="A20" s="44" t="s">
        <v>61</v>
      </c>
      <c r="C20" s="39">
        <v>2</v>
      </c>
      <c r="D20" s="39">
        <v>3</v>
      </c>
      <c r="E20" s="45">
        <v>0.49931712962962965</v>
      </c>
      <c r="F20" s="45">
        <v>0.5513773148148148</v>
      </c>
      <c r="G20" s="45">
        <v>0.5546412037037037</v>
      </c>
      <c r="H20" s="45">
        <v>0.003263888888888889</v>
      </c>
      <c r="I20" s="39"/>
      <c r="J20" s="39" t="s">
        <v>207</v>
      </c>
      <c r="K20" s="39" t="s">
        <v>207</v>
      </c>
      <c r="L20" s="39" t="s">
        <v>208</v>
      </c>
      <c r="M20" s="39"/>
      <c r="N20" s="46">
        <v>0.007222222222222223</v>
      </c>
    </row>
    <row r="21" spans="1:14" ht="15">
      <c r="A21" s="44" t="s">
        <v>209</v>
      </c>
      <c r="N21" s="47"/>
    </row>
    <row r="22" spans="1:14" ht="15.75" thickBot="1">
      <c r="A22" s="48" t="s">
        <v>208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</row>
    <row r="23" ht="15.75" thickBot="1">
      <c r="A23" s="39"/>
    </row>
    <row r="24" spans="1:14" ht="15">
      <c r="A24" s="40">
        <v>4</v>
      </c>
      <c r="B24" s="41">
        <v>94</v>
      </c>
      <c r="C24" s="41">
        <v>1</v>
      </c>
      <c r="D24" s="41">
        <v>4</v>
      </c>
      <c r="E24" s="42">
        <v>0.3958333333333333</v>
      </c>
      <c r="F24" s="42">
        <v>0.4679976851851852</v>
      </c>
      <c r="G24" s="42">
        <v>0.4716782407407407</v>
      </c>
      <c r="H24" s="42">
        <v>0.0036805555555555554</v>
      </c>
      <c r="I24" s="41"/>
      <c r="J24" s="41" t="s">
        <v>210</v>
      </c>
      <c r="K24" s="41" t="s">
        <v>211</v>
      </c>
      <c r="L24" s="41" t="s">
        <v>211</v>
      </c>
      <c r="M24" s="42">
        <v>0.0036805555555555554</v>
      </c>
      <c r="N24" s="43">
        <v>0.011597222222222222</v>
      </c>
    </row>
    <row r="25" spans="1:14" ht="15">
      <c r="A25" s="44" t="s">
        <v>63</v>
      </c>
      <c r="C25" s="39">
        <v>2</v>
      </c>
      <c r="D25" s="39">
        <v>4</v>
      </c>
      <c r="E25" s="45">
        <v>0.49945601851851856</v>
      </c>
      <c r="F25" s="45">
        <v>0.5513888888888888</v>
      </c>
      <c r="G25" s="45">
        <v>0.5581018518518518</v>
      </c>
      <c r="H25" s="45">
        <v>0.006712962962962962</v>
      </c>
      <c r="I25" s="39"/>
      <c r="J25" s="39" t="s">
        <v>212</v>
      </c>
      <c r="K25" s="39" t="s">
        <v>212</v>
      </c>
      <c r="L25" s="39" t="s">
        <v>213</v>
      </c>
      <c r="M25" s="39"/>
      <c r="N25" s="46">
        <v>0.007233796296296296</v>
      </c>
    </row>
    <row r="26" spans="1:14" ht="15">
      <c r="A26" s="44" t="s">
        <v>214</v>
      </c>
      <c r="N26" s="47"/>
    </row>
    <row r="27" spans="1:14" ht="15.75" thickBot="1">
      <c r="A27" s="48" t="s">
        <v>213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</row>
    <row r="28" ht="15">
      <c r="A28" s="39"/>
    </row>
  </sheetData>
  <sheetProtection password="E4F1" sheet="1"/>
  <mergeCells count="1">
    <mergeCell ref="A4:N4"/>
  </mergeCells>
  <printOptions/>
  <pageMargins left="0.511811024" right="0.511811024" top="0.787401575" bottom="0.787401575" header="0.31496062" footer="0.31496062"/>
  <pageSetup fitToHeight="1" fitToWidth="1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57421875" style="0" bestFit="1" customWidth="1"/>
    <col min="2" max="2" width="5.421875" style="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183</v>
      </c>
    </row>
    <row r="2" ht="15">
      <c r="A2" t="s">
        <v>184</v>
      </c>
    </row>
    <row r="3" ht="15">
      <c r="A3" s="38">
        <v>41742</v>
      </c>
    </row>
    <row r="4" spans="1:14" ht="21">
      <c r="A4" s="60" t="s">
        <v>268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6" ht="15">
      <c r="A6" t="s">
        <v>186</v>
      </c>
    </row>
    <row r="7" ht="15">
      <c r="A7" t="s">
        <v>187</v>
      </c>
    </row>
    <row r="8" spans="1:14" ht="15.75" thickBot="1">
      <c r="A8" s="39"/>
      <c r="B8" s="39" t="s">
        <v>10</v>
      </c>
      <c r="C8" s="39" t="s">
        <v>188</v>
      </c>
      <c r="D8" s="39" t="s">
        <v>9</v>
      </c>
      <c r="E8" s="39" t="s">
        <v>13</v>
      </c>
      <c r="F8" s="39" t="s">
        <v>14</v>
      </c>
      <c r="G8" s="39" t="s">
        <v>189</v>
      </c>
      <c r="H8" s="39" t="s">
        <v>190</v>
      </c>
      <c r="I8" s="39" t="s">
        <v>191</v>
      </c>
      <c r="J8" s="39" t="s">
        <v>192</v>
      </c>
      <c r="K8" s="39" t="s">
        <v>193</v>
      </c>
      <c r="L8" s="39" t="s">
        <v>194</v>
      </c>
      <c r="M8" s="39" t="s">
        <v>195</v>
      </c>
      <c r="N8" s="39" t="s">
        <v>196</v>
      </c>
    </row>
    <row r="9" spans="1:14" ht="15">
      <c r="A9" s="40">
        <v>1</v>
      </c>
      <c r="B9" s="41">
        <v>596</v>
      </c>
      <c r="C9" s="41">
        <v>1</v>
      </c>
      <c r="D9" s="41">
        <v>1</v>
      </c>
      <c r="E9" s="42">
        <v>0.3958333333333333</v>
      </c>
      <c r="F9" s="42">
        <v>0.4677546296296296</v>
      </c>
      <c r="G9" s="42">
        <v>0.4732407407407407</v>
      </c>
      <c r="H9" s="42">
        <v>0.005486111111111112</v>
      </c>
      <c r="I9" s="41"/>
      <c r="J9" s="41" t="s">
        <v>237</v>
      </c>
      <c r="K9" s="41">
        <v>14</v>
      </c>
      <c r="L9" s="41">
        <v>14</v>
      </c>
      <c r="M9" s="42">
        <v>0.005486111111111112</v>
      </c>
      <c r="N9" s="43">
        <v>0</v>
      </c>
    </row>
    <row r="10" spans="1:14" ht="15">
      <c r="A10" s="44" t="s">
        <v>118</v>
      </c>
      <c r="C10" s="39">
        <v>2</v>
      </c>
      <c r="D10" s="39">
        <v>1</v>
      </c>
      <c r="E10" s="45">
        <v>0.5010185185185185</v>
      </c>
      <c r="F10" s="45">
        <v>0.5679861111111111</v>
      </c>
      <c r="G10" s="45">
        <v>0.5757638888888889</v>
      </c>
      <c r="H10" s="45">
        <v>0.007777777777777777</v>
      </c>
      <c r="I10" s="39"/>
      <c r="J10" s="39" t="s">
        <v>269</v>
      </c>
      <c r="K10" s="39" t="s">
        <v>269</v>
      </c>
      <c r="L10" s="39" t="s">
        <v>270</v>
      </c>
      <c r="M10" s="39"/>
      <c r="N10" s="46">
        <v>0</v>
      </c>
    </row>
    <row r="11" spans="1:14" ht="15">
      <c r="A11" s="44" t="s">
        <v>271</v>
      </c>
      <c r="N11" s="47"/>
    </row>
    <row r="12" spans="1:14" ht="15.75" thickBot="1">
      <c r="A12" s="48" t="s">
        <v>270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ht="15.75" thickBot="1">
      <c r="A13" s="39"/>
    </row>
    <row r="14" spans="1:14" ht="15">
      <c r="A14" s="40">
        <v>2</v>
      </c>
      <c r="B14" s="41">
        <v>597</v>
      </c>
      <c r="C14" s="41">
        <v>1</v>
      </c>
      <c r="D14" s="41">
        <v>2</v>
      </c>
      <c r="E14" s="42">
        <v>0.3958333333333333</v>
      </c>
      <c r="F14" s="42">
        <v>0.4900231481481481</v>
      </c>
      <c r="G14" s="42">
        <v>0.4988888888888889</v>
      </c>
      <c r="H14" s="42">
        <v>0.008865740740740742</v>
      </c>
      <c r="I14" s="41"/>
      <c r="J14" s="41" t="s">
        <v>272</v>
      </c>
      <c r="K14" s="41" t="s">
        <v>273</v>
      </c>
      <c r="L14" s="41" t="s">
        <v>273</v>
      </c>
      <c r="M14" s="42">
        <v>0.008865740740740742</v>
      </c>
      <c r="N14" s="43">
        <v>0.025648148148148146</v>
      </c>
    </row>
    <row r="15" spans="1:14" ht="15">
      <c r="A15" s="44" t="s">
        <v>122</v>
      </c>
      <c r="C15" s="39">
        <v>2</v>
      </c>
      <c r="D15" s="39">
        <v>2</v>
      </c>
      <c r="E15" s="45">
        <v>0.5266666666666667</v>
      </c>
      <c r="F15" s="45">
        <v>0.6074305555555556</v>
      </c>
      <c r="G15" s="45">
        <v>0.6175462962962963</v>
      </c>
      <c r="H15" s="45">
        <v>0.010115740740740741</v>
      </c>
      <c r="I15" s="39"/>
      <c r="J15" s="39" t="s">
        <v>274</v>
      </c>
      <c r="K15" s="39" t="s">
        <v>274</v>
      </c>
      <c r="L15" s="39" t="s">
        <v>275</v>
      </c>
      <c r="M15" s="39"/>
      <c r="N15" s="46">
        <v>0.03944444444444444</v>
      </c>
    </row>
    <row r="16" spans="1:14" ht="15">
      <c r="A16" s="44" t="s">
        <v>276</v>
      </c>
      <c r="N16" s="47"/>
    </row>
    <row r="17" spans="1:14" ht="15.75" thickBot="1">
      <c r="A17" s="48" t="s">
        <v>275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ht="15">
      <c r="A18" s="39"/>
    </row>
  </sheetData>
  <sheetProtection password="E4F1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I6">
      <selection activeCell="I6" sqref="I6"/>
    </sheetView>
  </sheetViews>
  <sheetFormatPr defaultColWidth="9.140625" defaultRowHeight="15"/>
  <cols>
    <col min="1" max="1" width="6.8515625" style="53" hidden="1" customWidth="1"/>
    <col min="2" max="2" width="11.00390625" style="5" hidden="1" customWidth="1"/>
    <col min="3" max="3" width="8.140625" style="5" hidden="1" customWidth="1"/>
    <col min="4" max="4" width="7.28125" style="5" hidden="1" customWidth="1"/>
    <col min="5" max="8" width="0" style="5" hidden="1" customWidth="1"/>
    <col min="9" max="9" width="10.57421875" style="9" customWidth="1"/>
    <col min="10" max="10" width="7.00390625" style="9" bestFit="1" customWidth="1"/>
    <col min="11" max="11" width="30.7109375" style="10" customWidth="1"/>
    <col min="12" max="12" width="18.00390625" style="10" customWidth="1"/>
    <col min="13" max="13" width="7.8515625" style="9" customWidth="1"/>
    <col min="14" max="14" width="8.140625" style="9" customWidth="1"/>
    <col min="15" max="15" width="7.7109375" style="9" customWidth="1"/>
    <col min="16" max="16" width="8.28125" style="9" customWidth="1"/>
    <col min="17" max="17" width="8.140625" style="9" bestFit="1" customWidth="1"/>
    <col min="18" max="22" width="8.140625" style="9" hidden="1" customWidth="1"/>
    <col min="23" max="23" width="4.421875" style="9" hidden="1" customWidth="1"/>
    <col min="24" max="24" width="5.421875" style="9" customWidth="1"/>
    <col min="25" max="25" width="4.140625" style="9" bestFit="1" customWidth="1"/>
    <col min="26" max="26" width="5.57421875" style="9" customWidth="1"/>
    <col min="27" max="27" width="6.00390625" style="9" hidden="1" customWidth="1"/>
    <col min="28" max="28" width="6.57421875" style="9" hidden="1" customWidth="1"/>
    <col min="29" max="29" width="4.421875" style="9" bestFit="1" customWidth="1"/>
    <col min="30" max="30" width="7.8515625" style="9" bestFit="1" customWidth="1"/>
    <col min="31" max="31" width="4.140625" style="9" bestFit="1" customWidth="1"/>
    <col min="32" max="32" width="7.00390625" style="9" bestFit="1" customWidth="1"/>
    <col min="33" max="33" width="4.140625" style="9" bestFit="1" customWidth="1"/>
    <col min="34" max="34" width="5.28125" style="9" customWidth="1"/>
    <col min="35" max="35" width="5.57421875" style="9" hidden="1" customWidth="1"/>
    <col min="36" max="36" width="6.00390625" style="9" hidden="1" customWidth="1"/>
    <col min="37" max="37" width="5.28125" style="9" hidden="1" customWidth="1"/>
    <col min="38" max="38" width="7.8515625" style="23" customWidth="1"/>
    <col min="39" max="16384" width="9.140625" style="5" customWidth="1"/>
  </cols>
  <sheetData>
    <row r="1" spans="3:10" ht="15" hidden="1">
      <c r="C1" s="5" t="s">
        <v>31</v>
      </c>
      <c r="D1" s="5" t="s">
        <v>32</v>
      </c>
      <c r="E1" s="22">
        <v>0.041666666666666664</v>
      </c>
      <c r="F1" s="22">
        <v>0.0006944444444444445</v>
      </c>
      <c r="H1" s="5">
        <f>AL1</f>
        <v>0</v>
      </c>
      <c r="I1" s="9" t="s">
        <v>33</v>
      </c>
      <c r="J1" s="9" t="s">
        <v>34</v>
      </c>
    </row>
    <row r="2" spans="2:10" ht="15" hidden="1">
      <c r="B2" s="5" t="s">
        <v>0</v>
      </c>
      <c r="C2" s="5">
        <v>26</v>
      </c>
      <c r="D2" s="5">
        <v>19</v>
      </c>
      <c r="F2" s="5" t="s">
        <v>31</v>
      </c>
      <c r="G2" s="5" t="s">
        <v>32</v>
      </c>
      <c r="I2" s="9">
        <v>0</v>
      </c>
      <c r="J2" s="9">
        <v>0</v>
      </c>
    </row>
    <row r="3" spans="2:10" ht="15" hidden="1">
      <c r="B3" s="5" t="s">
        <v>1</v>
      </c>
      <c r="C3" s="5">
        <v>14</v>
      </c>
      <c r="D3" s="5">
        <v>14</v>
      </c>
      <c r="E3" s="5" t="s">
        <v>30</v>
      </c>
      <c r="F3" s="24">
        <f>TIME(0,C2*60/C3,0)</f>
        <v>0.07708333333333334</v>
      </c>
      <c r="G3" s="24">
        <f>TIME(0,D2*60/D3,0)</f>
        <v>0.05625</v>
      </c>
      <c r="I3" s="9">
        <v>1</v>
      </c>
      <c r="J3" s="9">
        <v>2</v>
      </c>
    </row>
    <row r="4" spans="2:10" ht="15" hidden="1">
      <c r="B4" s="5" t="s">
        <v>2</v>
      </c>
      <c r="C4" s="5">
        <v>10</v>
      </c>
      <c r="D4" s="5">
        <v>10</v>
      </c>
      <c r="E4" s="5" t="s">
        <v>29</v>
      </c>
      <c r="F4" s="24">
        <f>TIME(0,C2*60/C4,0)</f>
        <v>0.10833333333333334</v>
      </c>
      <c r="G4" s="24">
        <f>TIME(0,D2*60/D4,0)</f>
        <v>0.07916666666666666</v>
      </c>
      <c r="I4" s="9">
        <v>2</v>
      </c>
      <c r="J4" s="9">
        <v>4</v>
      </c>
    </row>
    <row r="5" spans="2:10" ht="15" hidden="1">
      <c r="B5" s="5" t="s">
        <v>3</v>
      </c>
      <c r="C5" s="18">
        <v>0.027777777777777776</v>
      </c>
      <c r="I5" s="9">
        <v>3</v>
      </c>
      <c r="J5" s="9">
        <v>6</v>
      </c>
    </row>
    <row r="7" ht="15">
      <c r="K7" s="5" t="s">
        <v>183</v>
      </c>
    </row>
    <row r="8" ht="15">
      <c r="K8" s="5" t="s">
        <v>184</v>
      </c>
    </row>
    <row r="9" ht="15">
      <c r="K9" s="51">
        <v>41742</v>
      </c>
    </row>
    <row r="10" ht="15.75" thickBot="1">
      <c r="C10" s="18"/>
    </row>
    <row r="11" spans="9:28" ht="24" thickBot="1">
      <c r="I11" s="11"/>
      <c r="K11" s="12" t="s">
        <v>43</v>
      </c>
      <c r="AA11" s="20"/>
      <c r="AB11" s="20"/>
    </row>
    <row r="12" spans="27:30" ht="15">
      <c r="AA12" s="20"/>
      <c r="AB12" s="20"/>
      <c r="AD12" s="20"/>
    </row>
    <row r="13" spans="1:38" ht="15">
      <c r="A13" s="53" t="s">
        <v>39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18</v>
      </c>
      <c r="I13" s="26" t="s">
        <v>9</v>
      </c>
      <c r="J13" s="14" t="s">
        <v>10</v>
      </c>
      <c r="K13" s="15" t="s">
        <v>11</v>
      </c>
      <c r="L13" s="15" t="s">
        <v>12</v>
      </c>
      <c r="M13" s="14" t="s">
        <v>13</v>
      </c>
      <c r="N13" s="14" t="s">
        <v>14</v>
      </c>
      <c r="O13" s="14" t="s">
        <v>16</v>
      </c>
      <c r="P13" s="14" t="s">
        <v>15</v>
      </c>
      <c r="Q13" s="14" t="s">
        <v>17</v>
      </c>
      <c r="R13" s="14" t="s">
        <v>13</v>
      </c>
      <c r="S13" s="14" t="s">
        <v>14</v>
      </c>
      <c r="T13" s="14" t="s">
        <v>16</v>
      </c>
      <c r="U13" s="14" t="s">
        <v>15</v>
      </c>
      <c r="V13" s="14" t="s">
        <v>17</v>
      </c>
      <c r="W13" s="14" t="s">
        <v>19</v>
      </c>
      <c r="X13" s="14" t="s">
        <v>20</v>
      </c>
      <c r="Y13" s="14" t="s">
        <v>21</v>
      </c>
      <c r="Z13" s="14" t="s">
        <v>22</v>
      </c>
      <c r="AA13" s="14" t="s">
        <v>18</v>
      </c>
      <c r="AB13" s="14" t="s">
        <v>47</v>
      </c>
      <c r="AC13" s="14" t="s">
        <v>36</v>
      </c>
      <c r="AD13" s="14" t="s">
        <v>37</v>
      </c>
      <c r="AE13" s="14" t="s">
        <v>23</v>
      </c>
      <c r="AF13" s="14" t="s">
        <v>24</v>
      </c>
      <c r="AG13" s="14" t="s">
        <v>25</v>
      </c>
      <c r="AH13" s="14" t="s">
        <v>26</v>
      </c>
      <c r="AI13" s="14" t="s">
        <v>18</v>
      </c>
      <c r="AJ13" s="14" t="s">
        <v>35</v>
      </c>
      <c r="AK13" s="14" t="s">
        <v>38</v>
      </c>
      <c r="AL13" s="25" t="s">
        <v>27</v>
      </c>
    </row>
    <row r="14" spans="1:38" ht="15.75">
      <c r="A14" s="53">
        <f>AL14</f>
        <v>68.92454582425387</v>
      </c>
      <c r="B14" s="5">
        <f>J14</f>
        <v>409</v>
      </c>
      <c r="C14" s="5">
        <f>VLOOKUP($B14,BPM!$A$15:$E$500,2,0)</f>
        <v>44</v>
      </c>
      <c r="D14" s="5">
        <f>VLOOKUP($B14,BPM!$A$15:$E$500,3,0)</f>
        <v>48</v>
      </c>
      <c r="E14" s="5">
        <f>VLOOKUP($B14,BPM!$A$15:$E$500,4,0)</f>
        <v>44</v>
      </c>
      <c r="F14" s="5">
        <f>VLOOKUP($B14,BPM!$A$15:$E$500,5,0)</f>
        <v>60</v>
      </c>
      <c r="I14" s="6" t="s">
        <v>177</v>
      </c>
      <c r="J14" s="8">
        <v>409</v>
      </c>
      <c r="K14" s="8" t="s">
        <v>125</v>
      </c>
      <c r="L14" s="8" t="s">
        <v>265</v>
      </c>
      <c r="M14" s="16">
        <v>0.4166666666666667</v>
      </c>
      <c r="N14" s="16">
        <v>0.49583333333333335</v>
      </c>
      <c r="O14" s="16">
        <v>0.5069212962962962</v>
      </c>
      <c r="P14" s="16">
        <v>0.5844791666666667</v>
      </c>
      <c r="Q14" s="16">
        <v>0.5972106481481482</v>
      </c>
      <c r="R14" s="27">
        <f aca="true" t="shared" si="0" ref="R14:V17">TIME(HOUR(M14),MINUTE(M14),0)</f>
        <v>0.4166666666666667</v>
      </c>
      <c r="S14" s="27">
        <f t="shared" si="0"/>
        <v>0.49583333333333335</v>
      </c>
      <c r="T14" s="27">
        <f t="shared" si="0"/>
        <v>0.50625</v>
      </c>
      <c r="U14" s="27">
        <f t="shared" si="0"/>
        <v>0.5840277777777778</v>
      </c>
      <c r="V14" s="27">
        <f t="shared" si="0"/>
        <v>0.5965277777777778</v>
      </c>
      <c r="W14" s="28">
        <f>MAX($C$6,MINUTE(T14-S14))</f>
        <v>15</v>
      </c>
      <c r="X14" s="29">
        <f>$C$2/((S14-R14)/$E$1)</f>
        <v>13.68421052631579</v>
      </c>
      <c r="Y14" s="14">
        <f>(C14+D14)/2</f>
        <v>46</v>
      </c>
      <c r="Z14" s="14">
        <f>(X14*2-C$4)*100/(Y14)</f>
        <v>37.75743707093822</v>
      </c>
      <c r="AA14" s="14">
        <f>IF(TIME(HOUR(S14-R14),MINUTE(S14-R14),0)&gt;$F$4,"TEMPO MAX",IF(TIME(HOUR(S14-R14),MINUTE(S14-R14+$F$1*3),0)&lt;$F$3,"TEMPO MIN",""))</f>
      </c>
      <c r="AB14" s="14">
        <f>IF($F$3&gt;S14-R14,MINUTE($F$3-(S14-R14)),0)</f>
        <v>0</v>
      </c>
      <c r="AC14" s="14">
        <f>VLOOKUP(AB14,$I$2:$J$5,2,1)</f>
        <v>0</v>
      </c>
      <c r="AD14" s="27">
        <f>TIME(HOUR(N14+$C$5),MINUTE(N14+$C$5),0)</f>
        <v>0.5236111111111111</v>
      </c>
      <c r="AE14" s="28">
        <f>MAX($D$6,MINUTE(V14-U14))</f>
        <v>18</v>
      </c>
      <c r="AF14" s="29">
        <f>$D$2/((U14-AD14)/$E$1)</f>
        <v>13.103448275862068</v>
      </c>
      <c r="AG14" s="14">
        <f>(E14+F14)/2</f>
        <v>52</v>
      </c>
      <c r="AH14" s="14">
        <f>(AF14*2-$D$4)*100/(AG14)</f>
        <v>31.167108753315645</v>
      </c>
      <c r="AI14" s="14">
        <f>IF(TIME(HOUR(P14-AD14),MINUTE(P14-AD14),0)&gt;$G$4,"TEMPO MAX",IF(TIME(HOUR(P14-AD14),MINUTE(P14-AD14+$F$1*3),0)&lt;$G$3,"TEMPO MIN",""))</f>
      </c>
      <c r="AJ14" s="14">
        <f>IF($G$3&gt;U14-AD14,MINUTE($G$3-(U14-AD14)),0)</f>
        <v>0</v>
      </c>
      <c r="AK14" s="14">
        <f>VLOOKUP(AJ14,$I$2:$J$5,2,1)</f>
        <v>0</v>
      </c>
      <c r="AL14" s="30">
        <f>IF(OR(AI14&lt;&gt;"",AA14&lt;&gt;"",G14&lt;&gt;""),0,Z14+AH14-AK14-AC14)</f>
        <v>68.92454582425387</v>
      </c>
    </row>
    <row r="15" spans="1:38" ht="15.75">
      <c r="A15" s="53">
        <f>AL15</f>
        <v>63.65721080346529</v>
      </c>
      <c r="B15" s="5">
        <f>J15</f>
        <v>410</v>
      </c>
      <c r="C15" s="5">
        <f>VLOOKUP($B15,BPM!$A$15:$E$500,2,0)</f>
        <v>52</v>
      </c>
      <c r="D15" s="5">
        <f>VLOOKUP($B15,BPM!$A$15:$E$500,3,0)</f>
        <v>48</v>
      </c>
      <c r="E15" s="5">
        <f>VLOOKUP($B15,BPM!$A$15:$E$500,4,0)</f>
        <v>60</v>
      </c>
      <c r="F15" s="5">
        <f>VLOOKUP($B15,BPM!$A$15:$E$500,5,0)</f>
        <v>56</v>
      </c>
      <c r="I15" s="6" t="s">
        <v>178</v>
      </c>
      <c r="J15" s="8">
        <v>410</v>
      </c>
      <c r="K15" s="8" t="s">
        <v>161</v>
      </c>
      <c r="L15" s="8" t="s">
        <v>266</v>
      </c>
      <c r="M15" s="16">
        <v>0.4201388888888889</v>
      </c>
      <c r="N15" s="16">
        <v>0.49841435185185184</v>
      </c>
      <c r="O15" s="16">
        <v>0.5043634259259259</v>
      </c>
      <c r="P15" s="16">
        <v>0.5866435185185185</v>
      </c>
      <c r="Q15" s="16">
        <v>0.595486111111111</v>
      </c>
      <c r="R15" s="27">
        <f t="shared" si="0"/>
        <v>0.4201388888888889</v>
      </c>
      <c r="S15" s="27">
        <f t="shared" si="0"/>
        <v>0.4979166666666666</v>
      </c>
      <c r="T15" s="27">
        <f t="shared" si="0"/>
        <v>0.5041666666666667</v>
      </c>
      <c r="U15" s="27">
        <f t="shared" si="0"/>
        <v>0.5861111111111111</v>
      </c>
      <c r="V15" s="27">
        <f t="shared" si="0"/>
        <v>0.5951388888888889</v>
      </c>
      <c r="W15" s="28">
        <f>MAX($C$6,MINUTE(T15-S15))</f>
        <v>9</v>
      </c>
      <c r="X15" s="29">
        <f>$C$2/((S15-R15)/$E$1)</f>
        <v>13.928571428571438</v>
      </c>
      <c r="Y15" s="14">
        <f>(C15+D15)/2</f>
        <v>50</v>
      </c>
      <c r="Z15" s="14">
        <f>(X15*2-C$4)*100/(Y15)</f>
        <v>35.71428571428575</v>
      </c>
      <c r="AA15" s="14">
        <f>IF(TIME(HOUR(S15-R15),MINUTE(S15-R15),0)&gt;$F$4,"TEMPO MAX",IF(TIME(HOUR(S15-R15),MINUTE(S15-R15+$F$1*3),0)&lt;$F$3,"TEMPO MIN",""))</f>
      </c>
      <c r="AB15" s="14">
        <f>IF($F$3&gt;S15-R15,MINUTE($F$3-(S15-R15)),0)</f>
        <v>0</v>
      </c>
      <c r="AC15" s="14">
        <f>VLOOKUP(AB15,$I$2:$J$5,2,1)</f>
        <v>0</v>
      </c>
      <c r="AD15" s="27">
        <f>TIME(HOUR(N15+$C$5),MINUTE(N15+$C$5),0)</f>
        <v>0.5256944444444445</v>
      </c>
      <c r="AE15" s="28">
        <f>MAX($D$6,MINUTE(V15-U15))</f>
        <v>13</v>
      </c>
      <c r="AF15" s="29">
        <f>$D$2/((U15-AD15)/$E$1)</f>
        <v>13.103448275862068</v>
      </c>
      <c r="AG15" s="14">
        <f>(E15+F15)/2</f>
        <v>58</v>
      </c>
      <c r="AH15" s="14">
        <f>(AF15*2-$D$4)*100/(AG15)</f>
        <v>27.942925089179543</v>
      </c>
      <c r="AI15" s="14">
        <f>IF(TIME(HOUR(P15-AD15),MINUTE(P15-AD15),0)&gt;$G$4,"TEMPO MAX",IF(TIME(HOUR(P15-AD15),MINUTE(P15-AD15+$F$1*3),0)&lt;$G$3,"TEMPO MIN",""))</f>
      </c>
      <c r="AJ15" s="14">
        <f>IF($G$3&gt;U15-AD15,MINUTE($G$3-(U15-AD15)),0)</f>
        <v>0</v>
      </c>
      <c r="AK15" s="14">
        <f>VLOOKUP(AJ15,$I$2:$J$5,2,1)</f>
        <v>0</v>
      </c>
      <c r="AL15" s="30">
        <f>IF(OR(AI15&lt;&gt;"",AA15&lt;&gt;"",G15&lt;&gt;""),0,Z15+AH15-AK15-AC15)</f>
        <v>63.65721080346529</v>
      </c>
    </row>
    <row r="16" spans="1:38" ht="15.75" hidden="1">
      <c r="A16" s="53" t="e">
        <f>AL16</f>
        <v>#NUM!</v>
      </c>
      <c r="B16" s="5">
        <f>J16</f>
        <v>0</v>
      </c>
      <c r="C16" s="5" t="e">
        <f>VLOOKUP($B16,BPM!$A$15:$E$500,2,0)</f>
        <v>#N/A</v>
      </c>
      <c r="D16" s="5" t="e">
        <f>VLOOKUP($B16,BPM!$A$15:$E$500,3,0)</f>
        <v>#N/A</v>
      </c>
      <c r="E16" s="5" t="e">
        <f>VLOOKUP($B16,BPM!$A$15:$E$500,4,0)</f>
        <v>#N/A</v>
      </c>
      <c r="F16" s="5" t="e">
        <f>VLOOKUP($B16,BPM!$A$15:$E$500,5,0)</f>
        <v>#N/A</v>
      </c>
      <c r="I16" s="6"/>
      <c r="J16" s="7"/>
      <c r="K16" s="8"/>
      <c r="L16" s="8"/>
      <c r="M16" s="16"/>
      <c r="N16" s="16"/>
      <c r="O16" s="16"/>
      <c r="P16" s="16"/>
      <c r="Q16" s="16"/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0</v>
      </c>
      <c r="W16" s="28">
        <f>MAX($C$6,MINUTE(T16-S16))</f>
        <v>0</v>
      </c>
      <c r="X16" s="29" t="e">
        <f>$C$2/((S16-R16)/$E$1)</f>
        <v>#DIV/0!</v>
      </c>
      <c r="Y16" s="14" t="e">
        <f>(C16+D16)/2</f>
        <v>#N/A</v>
      </c>
      <c r="Z16" s="14" t="e">
        <f>(X16*2-C$4)*100/(Y16)</f>
        <v>#DIV/0!</v>
      </c>
      <c r="AA16" s="14" t="str">
        <f>IF(TIME(HOUR(S16-R16),MINUTE(S16-R16),0)&gt;$F$4,"TEMPO MAX",IF(TIME(HOUR(S16-R16),MINUTE(S16-R16+$F$1*3),0)&lt;$F$3,"TEMPO MIN",""))</f>
        <v>TEMPO MIN</v>
      </c>
      <c r="AB16" s="14">
        <f>IF($F$3&gt;S16-R16,MINUTE($F$3-(S16-R16)),0)</f>
        <v>51</v>
      </c>
      <c r="AC16" s="14">
        <f>VLOOKUP(AB16,$I$2:$J$5,2,1)</f>
        <v>6</v>
      </c>
      <c r="AD16" s="27">
        <f>TIME(HOUR(N16+$C$5),MINUTE(N16+$C$5),0)</f>
        <v>0.027777777777777776</v>
      </c>
      <c r="AE16" s="28">
        <f>MAX($D$6,MINUTE(V16-U16))</f>
        <v>0</v>
      </c>
      <c r="AF16" s="29">
        <f>$D$2/((U16-AD16)/$E$1)</f>
        <v>-28.5</v>
      </c>
      <c r="AG16" s="14" t="e">
        <f>(E16+F16)/2</f>
        <v>#N/A</v>
      </c>
      <c r="AH16" s="14" t="e">
        <f>(AF16*2-$D$4)*100/(AG16)</f>
        <v>#N/A</v>
      </c>
      <c r="AI16" s="14" t="e">
        <f>IF(TIME(HOUR(P16-AD16),MINUTE(P16-AD16),0)&gt;$G$4,"TEMPO MAX",IF(TIME(HOUR(P16-AD16),MINUTE(P16-AD16+$F$1*3),0)&lt;$G$3,"TEMPO MIN",""))</f>
        <v>#NUM!</v>
      </c>
      <c r="AJ16" s="14">
        <f>IF($G$3&gt;U16-AD16,MINUTE($G$3-(U16-AD16)),0)</f>
        <v>1</v>
      </c>
      <c r="AK16" s="14">
        <f>VLOOKUP(AJ16,$I$2:$J$5,2,1)</f>
        <v>2</v>
      </c>
      <c r="AL16" s="30" t="e">
        <f>IF(OR(AI16&lt;&gt;"",AA16&lt;&gt;"",G16&lt;&gt;""),0,Z16+AH16-AK16-AC16)</f>
        <v>#NUM!</v>
      </c>
    </row>
    <row r="17" spans="1:38" ht="15.75" hidden="1">
      <c r="A17" s="53" t="e">
        <f>AL17</f>
        <v>#NUM!</v>
      </c>
      <c r="B17" s="5">
        <f>J17</f>
        <v>0</v>
      </c>
      <c r="C17" s="5" t="e">
        <f>VLOOKUP($B17,BPM!$A$15:$E$500,2,0)</f>
        <v>#N/A</v>
      </c>
      <c r="D17" s="5" t="e">
        <f>VLOOKUP($B17,BPM!$A$15:$E$500,3,0)</f>
        <v>#N/A</v>
      </c>
      <c r="E17" s="5" t="e">
        <f>VLOOKUP($B17,BPM!$A$15:$E$500,4,0)</f>
        <v>#N/A</v>
      </c>
      <c r="F17" s="5" t="e">
        <f>VLOOKUP($B17,BPM!$A$15:$E$500,5,0)</f>
        <v>#N/A</v>
      </c>
      <c r="I17" s="6"/>
      <c r="J17" s="7"/>
      <c r="K17" s="8"/>
      <c r="L17" s="8"/>
      <c r="M17" s="16"/>
      <c r="N17" s="16"/>
      <c r="O17" s="16"/>
      <c r="P17" s="16"/>
      <c r="Q17" s="16"/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8">
        <f>MAX($C$6,MINUTE(T17-S17))</f>
        <v>0</v>
      </c>
      <c r="X17" s="29" t="e">
        <f>$C$2/((S17-R17)/$E$1)</f>
        <v>#DIV/0!</v>
      </c>
      <c r="Y17" s="14" t="e">
        <f>(C17+D17)/2</f>
        <v>#N/A</v>
      </c>
      <c r="Z17" s="14" t="e">
        <f>(X17*2-C$4)*100/(Y17)</f>
        <v>#DIV/0!</v>
      </c>
      <c r="AA17" s="14" t="str">
        <f>IF(TIME(HOUR(S17-R17),MINUTE(S17-R17),0)&gt;$F$4,"TEMPO MAX",IF(TIME(HOUR(S17-R17),MINUTE(S17-R17+$F$1*3),0)&lt;$F$3,"TEMPO MIN",""))</f>
        <v>TEMPO MIN</v>
      </c>
      <c r="AB17" s="14">
        <f>IF($F$3&gt;S17-R17,MINUTE($F$3-(S17-R17)),0)</f>
        <v>51</v>
      </c>
      <c r="AC17" s="14">
        <f>VLOOKUP(AB17,$I$2:$J$5,2,1)</f>
        <v>6</v>
      </c>
      <c r="AD17" s="27">
        <f>TIME(HOUR(N17+$C$5),MINUTE(N17+$C$5),0)</f>
        <v>0.027777777777777776</v>
      </c>
      <c r="AE17" s="28">
        <f>MAX($D$6,MINUTE(V17-U17))</f>
        <v>0</v>
      </c>
      <c r="AF17" s="29">
        <f>$D$2/((U17-AD17)/$E$1)</f>
        <v>-28.5</v>
      </c>
      <c r="AG17" s="14" t="e">
        <f>(E17+F17)/2</f>
        <v>#N/A</v>
      </c>
      <c r="AH17" s="14" t="e">
        <f>(AF17*2-$D$4)*100/(AG17)</f>
        <v>#N/A</v>
      </c>
      <c r="AI17" s="14" t="e">
        <f>IF(TIME(HOUR(P17-AD17),MINUTE(P17-AD17),0)&gt;$G$4,"TEMPO MAX",IF(TIME(HOUR(P17-AD17),MINUTE(P17-AD17+$F$1*3),0)&lt;$G$3,"TEMPO MIN",""))</f>
        <v>#NUM!</v>
      </c>
      <c r="AJ17" s="14">
        <f>IF($G$3&gt;U17-AD17,MINUTE($G$3-(U17-AD17)),0)</f>
        <v>1</v>
      </c>
      <c r="AK17" s="14">
        <f>VLOOKUP(AJ17,$I$2:$J$5,2,1)</f>
        <v>2</v>
      </c>
      <c r="AL17" s="30" t="e">
        <f>IF(OR(AI17&lt;&gt;"",AA17&lt;&gt;"",G17&lt;&gt;""),0,Z17+AH17-AK17-AC17)</f>
        <v>#NUM!</v>
      </c>
    </row>
    <row r="18" spans="1:38" ht="15.75" hidden="1">
      <c r="A18" s="53" t="e">
        <f aca="true" t="shared" si="1" ref="A18:A52">AL18</f>
        <v>#NUM!</v>
      </c>
      <c r="B18" s="5">
        <f aca="true" t="shared" si="2" ref="B18:B52">J18</f>
        <v>0</v>
      </c>
      <c r="C18" s="5" t="e">
        <f>VLOOKUP($B18,BPM!$A$15:$E$500,2,0)</f>
        <v>#N/A</v>
      </c>
      <c r="D18" s="5" t="e">
        <f>VLOOKUP($B18,BPM!$A$15:$E$500,3,0)</f>
        <v>#N/A</v>
      </c>
      <c r="E18" s="5" t="e">
        <f>VLOOKUP($B18,BPM!$A$15:$E$500,4,0)</f>
        <v>#N/A</v>
      </c>
      <c r="F18" s="5" t="e">
        <f>VLOOKUP($B18,BPM!$A$15:$E$500,5,0)</f>
        <v>#N/A</v>
      </c>
      <c r="I18" s="6"/>
      <c r="J18" s="7"/>
      <c r="K18" s="8"/>
      <c r="L18" s="8"/>
      <c r="M18" s="16"/>
      <c r="N18" s="16"/>
      <c r="O18" s="16"/>
      <c r="P18" s="16"/>
      <c r="Q18" s="16"/>
      <c r="R18" s="27">
        <f aca="true" t="shared" si="3" ref="R18:V52">TIME(HOUR(M18),MINUTE(M18),0)</f>
        <v>0</v>
      </c>
      <c r="S18" s="27">
        <f t="shared" si="3"/>
        <v>0</v>
      </c>
      <c r="T18" s="27">
        <f t="shared" si="3"/>
        <v>0</v>
      </c>
      <c r="U18" s="27">
        <f t="shared" si="3"/>
        <v>0</v>
      </c>
      <c r="V18" s="27">
        <f t="shared" si="3"/>
        <v>0</v>
      </c>
      <c r="W18" s="28">
        <f aca="true" t="shared" si="4" ref="W18:W52">MAX($C$6,MINUTE(T18-S18))</f>
        <v>0</v>
      </c>
      <c r="X18" s="29" t="e">
        <f aca="true" t="shared" si="5" ref="X18:X52">$C$2/((S18-R18)/$E$1)</f>
        <v>#DIV/0!</v>
      </c>
      <c r="Y18" s="14" t="e">
        <f aca="true" t="shared" si="6" ref="Y18:Y52">(C18+D18)/2</f>
        <v>#N/A</v>
      </c>
      <c r="Z18" s="14" t="e">
        <f aca="true" t="shared" si="7" ref="Z18:Z52">(X18*2-C$4)*100/(Y18)</f>
        <v>#DIV/0!</v>
      </c>
      <c r="AA18" s="14" t="str">
        <f aca="true" t="shared" si="8" ref="AA18:AA52">IF(TIME(HOUR(S18-R18),MINUTE(S18-R18),0)&gt;$F$4,"TEMPO MAX",IF(TIME(HOUR(S18-R18),MINUTE(S18-R18+$F$1*3),0)&lt;$F$3,"TEMPO MIN",""))</f>
        <v>TEMPO MIN</v>
      </c>
      <c r="AB18" s="14">
        <f aca="true" t="shared" si="9" ref="AB18:AB52">IF($F$3&gt;S18-R18,MINUTE($F$3-(S18-R18)),0)</f>
        <v>51</v>
      </c>
      <c r="AC18" s="14">
        <f aca="true" t="shared" si="10" ref="AC18:AC62">VLOOKUP(AB18,$I$2:$J$5,2,1)</f>
        <v>6</v>
      </c>
      <c r="AD18" s="27">
        <f aca="true" t="shared" si="11" ref="AD18:AD52">TIME(HOUR(N18+$C$5),MINUTE(N18+$C$5),0)</f>
        <v>0.027777777777777776</v>
      </c>
      <c r="AE18" s="28">
        <f aca="true" t="shared" si="12" ref="AE18:AE52">MAX($D$6,MINUTE(V18-U18))</f>
        <v>0</v>
      </c>
      <c r="AF18" s="29">
        <f aca="true" t="shared" si="13" ref="AF18:AF52">$D$2/((U18-AD18)/$E$1)</f>
        <v>-28.5</v>
      </c>
      <c r="AG18" s="14" t="e">
        <f aca="true" t="shared" si="14" ref="AG18:AG52">(E18+F18)/2</f>
        <v>#N/A</v>
      </c>
      <c r="AH18" s="14" t="e">
        <f aca="true" t="shared" si="15" ref="AH18:AH52">(AF18*2-$D$4)*100/(AG18)</f>
        <v>#N/A</v>
      </c>
      <c r="AI18" s="14" t="e">
        <f aca="true" t="shared" si="16" ref="AI18:AI52">IF(TIME(HOUR(P18-AD18),MINUTE(P18-AD18),0)&gt;$G$4,"TEMPO MAX",IF(TIME(HOUR(P18-AD18),MINUTE(P18-AD18+$F$1*3),0)&lt;$G$3,"TEMPO MIN",""))</f>
        <v>#NUM!</v>
      </c>
      <c r="AJ18" s="14">
        <f aca="true" t="shared" si="17" ref="AJ18:AJ52">IF($G$3&gt;U18-AD18,MINUTE($G$3-(U18-AD18)),0)</f>
        <v>1</v>
      </c>
      <c r="AK18" s="14">
        <f aca="true" t="shared" si="18" ref="AK18:AK62">VLOOKUP(AJ18,$I$2:$J$5,2,1)</f>
        <v>2</v>
      </c>
      <c r="AL18" s="30" t="e">
        <f aca="true" t="shared" si="19" ref="AL18:AL52">IF(OR(AI18&lt;&gt;"",AA18&lt;&gt;"",G18&lt;&gt;""),0,Z18+AH18-AK18-AC18)</f>
        <v>#NUM!</v>
      </c>
    </row>
    <row r="19" spans="1:38" ht="15.75" hidden="1">
      <c r="A19" s="53" t="e">
        <f t="shared" si="1"/>
        <v>#NUM!</v>
      </c>
      <c r="B19" s="5">
        <f t="shared" si="2"/>
        <v>0</v>
      </c>
      <c r="C19" s="5" t="e">
        <f>VLOOKUP($B19,BPM!$A$15:$E$500,2,0)</f>
        <v>#N/A</v>
      </c>
      <c r="D19" s="5" t="e">
        <f>VLOOKUP($B19,BPM!$A$15:$E$500,3,0)</f>
        <v>#N/A</v>
      </c>
      <c r="E19" s="5" t="e">
        <f>VLOOKUP($B19,BPM!$A$15:$E$500,4,0)</f>
        <v>#N/A</v>
      </c>
      <c r="F19" s="5" t="e">
        <f>VLOOKUP($B19,BPM!$A$15:$E$500,5,0)</f>
        <v>#N/A</v>
      </c>
      <c r="I19" s="6"/>
      <c r="J19" s="7"/>
      <c r="K19" s="8"/>
      <c r="L19" s="8"/>
      <c r="M19" s="16"/>
      <c r="N19" s="16"/>
      <c r="O19" s="16"/>
      <c r="P19" s="16"/>
      <c r="Q19" s="16"/>
      <c r="R19" s="27">
        <f t="shared" si="3"/>
        <v>0</v>
      </c>
      <c r="S19" s="27">
        <f t="shared" si="3"/>
        <v>0</v>
      </c>
      <c r="T19" s="27">
        <f t="shared" si="3"/>
        <v>0</v>
      </c>
      <c r="U19" s="27">
        <f t="shared" si="3"/>
        <v>0</v>
      </c>
      <c r="V19" s="27">
        <f t="shared" si="3"/>
        <v>0</v>
      </c>
      <c r="W19" s="28">
        <f t="shared" si="4"/>
        <v>0</v>
      </c>
      <c r="X19" s="29" t="e">
        <f t="shared" si="5"/>
        <v>#DIV/0!</v>
      </c>
      <c r="Y19" s="14" t="e">
        <f t="shared" si="6"/>
        <v>#N/A</v>
      </c>
      <c r="Z19" s="14" t="e">
        <f t="shared" si="7"/>
        <v>#DIV/0!</v>
      </c>
      <c r="AA19" s="14" t="str">
        <f t="shared" si="8"/>
        <v>TEMPO MIN</v>
      </c>
      <c r="AB19" s="14">
        <f t="shared" si="9"/>
        <v>51</v>
      </c>
      <c r="AC19" s="14">
        <f t="shared" si="10"/>
        <v>6</v>
      </c>
      <c r="AD19" s="27">
        <f t="shared" si="11"/>
        <v>0.027777777777777776</v>
      </c>
      <c r="AE19" s="28">
        <f t="shared" si="12"/>
        <v>0</v>
      </c>
      <c r="AF19" s="29">
        <f t="shared" si="13"/>
        <v>-28.5</v>
      </c>
      <c r="AG19" s="14" t="e">
        <f t="shared" si="14"/>
        <v>#N/A</v>
      </c>
      <c r="AH19" s="14" t="e">
        <f t="shared" si="15"/>
        <v>#N/A</v>
      </c>
      <c r="AI19" s="14" t="e">
        <f t="shared" si="16"/>
        <v>#NUM!</v>
      </c>
      <c r="AJ19" s="14">
        <f t="shared" si="17"/>
        <v>1</v>
      </c>
      <c r="AK19" s="14">
        <f t="shared" si="18"/>
        <v>2</v>
      </c>
      <c r="AL19" s="30" t="e">
        <f t="shared" si="19"/>
        <v>#NUM!</v>
      </c>
    </row>
    <row r="20" spans="1:38" ht="15.75" hidden="1">
      <c r="A20" s="53" t="e">
        <f t="shared" si="1"/>
        <v>#NUM!</v>
      </c>
      <c r="B20" s="5">
        <f t="shared" si="2"/>
        <v>0</v>
      </c>
      <c r="C20" s="5" t="e">
        <f>VLOOKUP($B20,BPM!$A$15:$E$500,2,0)</f>
        <v>#N/A</v>
      </c>
      <c r="D20" s="5" t="e">
        <f>VLOOKUP($B20,BPM!$A$15:$E$500,3,0)</f>
        <v>#N/A</v>
      </c>
      <c r="E20" s="5" t="e">
        <f>VLOOKUP($B20,BPM!$A$15:$E$500,4,0)</f>
        <v>#N/A</v>
      </c>
      <c r="F20" s="5" t="e">
        <f>VLOOKUP($B20,BPM!$A$15:$E$500,5,0)</f>
        <v>#N/A</v>
      </c>
      <c r="I20" s="6"/>
      <c r="J20" s="7"/>
      <c r="K20" s="8"/>
      <c r="L20" s="8"/>
      <c r="M20" s="16"/>
      <c r="N20" s="16"/>
      <c r="O20" s="16"/>
      <c r="P20" s="16"/>
      <c r="Q20" s="16"/>
      <c r="R20" s="27">
        <f t="shared" si="3"/>
        <v>0</v>
      </c>
      <c r="S20" s="27">
        <f t="shared" si="3"/>
        <v>0</v>
      </c>
      <c r="T20" s="27">
        <f t="shared" si="3"/>
        <v>0</v>
      </c>
      <c r="U20" s="27">
        <f t="shared" si="3"/>
        <v>0</v>
      </c>
      <c r="V20" s="27">
        <f t="shared" si="3"/>
        <v>0</v>
      </c>
      <c r="W20" s="28">
        <f t="shared" si="4"/>
        <v>0</v>
      </c>
      <c r="X20" s="29" t="e">
        <f t="shared" si="5"/>
        <v>#DIV/0!</v>
      </c>
      <c r="Y20" s="14" t="e">
        <f t="shared" si="6"/>
        <v>#N/A</v>
      </c>
      <c r="Z20" s="14" t="e">
        <f t="shared" si="7"/>
        <v>#DIV/0!</v>
      </c>
      <c r="AA20" s="14" t="str">
        <f t="shared" si="8"/>
        <v>TEMPO MIN</v>
      </c>
      <c r="AB20" s="14">
        <f t="shared" si="9"/>
        <v>51</v>
      </c>
      <c r="AC20" s="14">
        <f t="shared" si="10"/>
        <v>6</v>
      </c>
      <c r="AD20" s="27">
        <f t="shared" si="11"/>
        <v>0.027777777777777776</v>
      </c>
      <c r="AE20" s="28">
        <f t="shared" si="12"/>
        <v>0</v>
      </c>
      <c r="AF20" s="29">
        <f t="shared" si="13"/>
        <v>-28.5</v>
      </c>
      <c r="AG20" s="14" t="e">
        <f t="shared" si="14"/>
        <v>#N/A</v>
      </c>
      <c r="AH20" s="14" t="e">
        <f t="shared" si="15"/>
        <v>#N/A</v>
      </c>
      <c r="AI20" s="14" t="e">
        <f t="shared" si="16"/>
        <v>#NUM!</v>
      </c>
      <c r="AJ20" s="14">
        <f t="shared" si="17"/>
        <v>1</v>
      </c>
      <c r="AK20" s="14">
        <f t="shared" si="18"/>
        <v>2</v>
      </c>
      <c r="AL20" s="30" t="e">
        <f t="shared" si="19"/>
        <v>#NUM!</v>
      </c>
    </row>
    <row r="21" spans="1:38" ht="15.75" hidden="1">
      <c r="A21" s="53" t="e">
        <f t="shared" si="1"/>
        <v>#NUM!</v>
      </c>
      <c r="B21" s="5">
        <f t="shared" si="2"/>
        <v>0</v>
      </c>
      <c r="C21" s="5" t="e">
        <f>VLOOKUP($B21,BPM!$A$15:$E$500,2,0)</f>
        <v>#N/A</v>
      </c>
      <c r="D21" s="5" t="e">
        <f>VLOOKUP($B21,BPM!$A$15:$E$500,3,0)</f>
        <v>#N/A</v>
      </c>
      <c r="E21" s="5" t="e">
        <f>VLOOKUP($B21,BPM!$A$15:$E$500,4,0)</f>
        <v>#N/A</v>
      </c>
      <c r="F21" s="5" t="e">
        <f>VLOOKUP($B21,BPM!$A$15:$E$500,5,0)</f>
        <v>#N/A</v>
      </c>
      <c r="I21" s="6"/>
      <c r="J21" s="7"/>
      <c r="K21" s="8"/>
      <c r="L21" s="8"/>
      <c r="M21" s="16"/>
      <c r="N21" s="16"/>
      <c r="O21" s="16"/>
      <c r="P21" s="16"/>
      <c r="Q21" s="16"/>
      <c r="R21" s="27">
        <f t="shared" si="3"/>
        <v>0</v>
      </c>
      <c r="S21" s="27">
        <f t="shared" si="3"/>
        <v>0</v>
      </c>
      <c r="T21" s="27">
        <f t="shared" si="3"/>
        <v>0</v>
      </c>
      <c r="U21" s="27">
        <f t="shared" si="3"/>
        <v>0</v>
      </c>
      <c r="V21" s="27">
        <f t="shared" si="3"/>
        <v>0</v>
      </c>
      <c r="W21" s="28">
        <f t="shared" si="4"/>
        <v>0</v>
      </c>
      <c r="X21" s="29" t="e">
        <f t="shared" si="5"/>
        <v>#DIV/0!</v>
      </c>
      <c r="Y21" s="14" t="e">
        <f t="shared" si="6"/>
        <v>#N/A</v>
      </c>
      <c r="Z21" s="14" t="e">
        <f t="shared" si="7"/>
        <v>#DIV/0!</v>
      </c>
      <c r="AA21" s="14" t="str">
        <f t="shared" si="8"/>
        <v>TEMPO MIN</v>
      </c>
      <c r="AB21" s="14">
        <f t="shared" si="9"/>
        <v>51</v>
      </c>
      <c r="AC21" s="14">
        <f t="shared" si="10"/>
        <v>6</v>
      </c>
      <c r="AD21" s="27">
        <f t="shared" si="11"/>
        <v>0.027777777777777776</v>
      </c>
      <c r="AE21" s="28">
        <f t="shared" si="12"/>
        <v>0</v>
      </c>
      <c r="AF21" s="29">
        <f t="shared" si="13"/>
        <v>-28.5</v>
      </c>
      <c r="AG21" s="14" t="e">
        <f t="shared" si="14"/>
        <v>#N/A</v>
      </c>
      <c r="AH21" s="14" t="e">
        <f t="shared" si="15"/>
        <v>#N/A</v>
      </c>
      <c r="AI21" s="14" t="e">
        <f t="shared" si="16"/>
        <v>#NUM!</v>
      </c>
      <c r="AJ21" s="14">
        <f t="shared" si="17"/>
        <v>1</v>
      </c>
      <c r="AK21" s="14">
        <f t="shared" si="18"/>
        <v>2</v>
      </c>
      <c r="AL21" s="30" t="e">
        <f t="shared" si="19"/>
        <v>#NUM!</v>
      </c>
    </row>
    <row r="22" spans="1:38" ht="15.75" hidden="1">
      <c r="A22" s="53" t="e">
        <f t="shared" si="1"/>
        <v>#NUM!</v>
      </c>
      <c r="B22" s="5">
        <f t="shared" si="2"/>
        <v>0</v>
      </c>
      <c r="C22" s="5" t="e">
        <f>VLOOKUP($B22,BPM!$A$15:$E$500,2,0)</f>
        <v>#N/A</v>
      </c>
      <c r="D22" s="5" t="e">
        <f>VLOOKUP($B22,BPM!$A$15:$E$500,3,0)</f>
        <v>#N/A</v>
      </c>
      <c r="E22" s="5" t="e">
        <f>VLOOKUP($B22,BPM!$A$15:$E$500,4,0)</f>
        <v>#N/A</v>
      </c>
      <c r="F22" s="5" t="e">
        <f>VLOOKUP($B22,BPM!$A$15:$E$500,5,0)</f>
        <v>#N/A</v>
      </c>
      <c r="I22" s="6"/>
      <c r="J22" s="7"/>
      <c r="K22" s="8"/>
      <c r="L22" s="8"/>
      <c r="M22" s="16"/>
      <c r="N22" s="16"/>
      <c r="O22" s="16"/>
      <c r="P22" s="16"/>
      <c r="Q22" s="16"/>
      <c r="R22" s="27">
        <f t="shared" si="3"/>
        <v>0</v>
      </c>
      <c r="S22" s="27">
        <f t="shared" si="3"/>
        <v>0</v>
      </c>
      <c r="T22" s="27">
        <f t="shared" si="3"/>
        <v>0</v>
      </c>
      <c r="U22" s="27">
        <f t="shared" si="3"/>
        <v>0</v>
      </c>
      <c r="V22" s="27">
        <f t="shared" si="3"/>
        <v>0</v>
      </c>
      <c r="W22" s="28">
        <f t="shared" si="4"/>
        <v>0</v>
      </c>
      <c r="X22" s="29" t="e">
        <f t="shared" si="5"/>
        <v>#DIV/0!</v>
      </c>
      <c r="Y22" s="14" t="e">
        <f t="shared" si="6"/>
        <v>#N/A</v>
      </c>
      <c r="Z22" s="14" t="e">
        <f t="shared" si="7"/>
        <v>#DIV/0!</v>
      </c>
      <c r="AA22" s="14" t="str">
        <f t="shared" si="8"/>
        <v>TEMPO MIN</v>
      </c>
      <c r="AB22" s="14">
        <f t="shared" si="9"/>
        <v>51</v>
      </c>
      <c r="AC22" s="14">
        <f t="shared" si="10"/>
        <v>6</v>
      </c>
      <c r="AD22" s="27">
        <f t="shared" si="11"/>
        <v>0.027777777777777776</v>
      </c>
      <c r="AE22" s="28">
        <f t="shared" si="12"/>
        <v>0</v>
      </c>
      <c r="AF22" s="29">
        <f t="shared" si="13"/>
        <v>-28.5</v>
      </c>
      <c r="AG22" s="14" t="e">
        <f t="shared" si="14"/>
        <v>#N/A</v>
      </c>
      <c r="AH22" s="14" t="e">
        <f t="shared" si="15"/>
        <v>#N/A</v>
      </c>
      <c r="AI22" s="14" t="e">
        <f t="shared" si="16"/>
        <v>#NUM!</v>
      </c>
      <c r="AJ22" s="14">
        <f t="shared" si="17"/>
        <v>1</v>
      </c>
      <c r="AK22" s="14">
        <f t="shared" si="18"/>
        <v>2</v>
      </c>
      <c r="AL22" s="30" t="e">
        <f t="shared" si="19"/>
        <v>#NUM!</v>
      </c>
    </row>
    <row r="23" spans="1:38" ht="15.75" hidden="1">
      <c r="A23" s="53" t="e">
        <f t="shared" si="1"/>
        <v>#NUM!</v>
      </c>
      <c r="B23" s="5">
        <f t="shared" si="2"/>
        <v>0</v>
      </c>
      <c r="C23" s="5" t="e">
        <f>VLOOKUP($B23,BPM!$A$15:$E$500,2,0)</f>
        <v>#N/A</v>
      </c>
      <c r="D23" s="5" t="e">
        <f>VLOOKUP($B23,BPM!$A$15:$E$500,3,0)</f>
        <v>#N/A</v>
      </c>
      <c r="E23" s="5" t="e">
        <f>VLOOKUP($B23,BPM!$A$15:$E$500,4,0)</f>
        <v>#N/A</v>
      </c>
      <c r="F23" s="5" t="e">
        <f>VLOOKUP($B23,BPM!$A$15:$E$500,5,0)</f>
        <v>#N/A</v>
      </c>
      <c r="I23" s="6"/>
      <c r="J23" s="7"/>
      <c r="K23" s="8"/>
      <c r="L23" s="8"/>
      <c r="M23" s="16"/>
      <c r="N23" s="16"/>
      <c r="O23" s="16"/>
      <c r="P23" s="16"/>
      <c r="Q23" s="16"/>
      <c r="R23" s="27">
        <f t="shared" si="3"/>
        <v>0</v>
      </c>
      <c r="S23" s="27">
        <f t="shared" si="3"/>
        <v>0</v>
      </c>
      <c r="T23" s="27">
        <f t="shared" si="3"/>
        <v>0</v>
      </c>
      <c r="U23" s="27">
        <f t="shared" si="3"/>
        <v>0</v>
      </c>
      <c r="V23" s="27">
        <f t="shared" si="3"/>
        <v>0</v>
      </c>
      <c r="W23" s="28">
        <f t="shared" si="4"/>
        <v>0</v>
      </c>
      <c r="X23" s="29" t="e">
        <f t="shared" si="5"/>
        <v>#DIV/0!</v>
      </c>
      <c r="Y23" s="14" t="e">
        <f t="shared" si="6"/>
        <v>#N/A</v>
      </c>
      <c r="Z23" s="14" t="e">
        <f t="shared" si="7"/>
        <v>#DIV/0!</v>
      </c>
      <c r="AA23" s="14" t="str">
        <f t="shared" si="8"/>
        <v>TEMPO MIN</v>
      </c>
      <c r="AB23" s="14">
        <f t="shared" si="9"/>
        <v>51</v>
      </c>
      <c r="AC23" s="14">
        <f t="shared" si="10"/>
        <v>6</v>
      </c>
      <c r="AD23" s="27">
        <f t="shared" si="11"/>
        <v>0.027777777777777776</v>
      </c>
      <c r="AE23" s="28">
        <f t="shared" si="12"/>
        <v>0</v>
      </c>
      <c r="AF23" s="29">
        <f t="shared" si="13"/>
        <v>-28.5</v>
      </c>
      <c r="AG23" s="14" t="e">
        <f t="shared" si="14"/>
        <v>#N/A</v>
      </c>
      <c r="AH23" s="14" t="e">
        <f t="shared" si="15"/>
        <v>#N/A</v>
      </c>
      <c r="AI23" s="14" t="e">
        <f t="shared" si="16"/>
        <v>#NUM!</v>
      </c>
      <c r="AJ23" s="14">
        <f t="shared" si="17"/>
        <v>1</v>
      </c>
      <c r="AK23" s="14">
        <f t="shared" si="18"/>
        <v>2</v>
      </c>
      <c r="AL23" s="30" t="e">
        <f t="shared" si="19"/>
        <v>#NUM!</v>
      </c>
    </row>
    <row r="24" spans="1:38" ht="15.75" hidden="1">
      <c r="A24" s="53" t="e">
        <f t="shared" si="1"/>
        <v>#NUM!</v>
      </c>
      <c r="B24" s="5">
        <f t="shared" si="2"/>
        <v>0</v>
      </c>
      <c r="C24" s="5" t="e">
        <f>VLOOKUP($B24,BPM!$A$15:$E$500,2,0)</f>
        <v>#N/A</v>
      </c>
      <c r="D24" s="5" t="e">
        <f>VLOOKUP($B24,BPM!$A$15:$E$500,3,0)</f>
        <v>#N/A</v>
      </c>
      <c r="E24" s="5" t="e">
        <f>VLOOKUP($B24,BPM!$A$15:$E$500,4,0)</f>
        <v>#N/A</v>
      </c>
      <c r="F24" s="5" t="e">
        <f>VLOOKUP($B24,BPM!$A$15:$E$500,5,0)</f>
        <v>#N/A</v>
      </c>
      <c r="I24" s="6"/>
      <c r="J24" s="7"/>
      <c r="K24" s="8"/>
      <c r="L24" s="8"/>
      <c r="M24" s="16"/>
      <c r="N24" s="16"/>
      <c r="O24" s="16"/>
      <c r="P24" s="16"/>
      <c r="Q24" s="16"/>
      <c r="R24" s="27">
        <f t="shared" si="3"/>
        <v>0</v>
      </c>
      <c r="S24" s="27">
        <f t="shared" si="3"/>
        <v>0</v>
      </c>
      <c r="T24" s="27">
        <f t="shared" si="3"/>
        <v>0</v>
      </c>
      <c r="U24" s="27">
        <f t="shared" si="3"/>
        <v>0</v>
      </c>
      <c r="V24" s="27">
        <f t="shared" si="3"/>
        <v>0</v>
      </c>
      <c r="W24" s="28">
        <f t="shared" si="4"/>
        <v>0</v>
      </c>
      <c r="X24" s="29" t="e">
        <f t="shared" si="5"/>
        <v>#DIV/0!</v>
      </c>
      <c r="Y24" s="14" t="e">
        <f t="shared" si="6"/>
        <v>#N/A</v>
      </c>
      <c r="Z24" s="14" t="e">
        <f t="shared" si="7"/>
        <v>#DIV/0!</v>
      </c>
      <c r="AA24" s="14" t="str">
        <f t="shared" si="8"/>
        <v>TEMPO MIN</v>
      </c>
      <c r="AB24" s="14">
        <f t="shared" si="9"/>
        <v>51</v>
      </c>
      <c r="AC24" s="14">
        <f t="shared" si="10"/>
        <v>6</v>
      </c>
      <c r="AD24" s="27">
        <f t="shared" si="11"/>
        <v>0.027777777777777776</v>
      </c>
      <c r="AE24" s="28">
        <f t="shared" si="12"/>
        <v>0</v>
      </c>
      <c r="AF24" s="29">
        <f t="shared" si="13"/>
        <v>-28.5</v>
      </c>
      <c r="AG24" s="14" t="e">
        <f t="shared" si="14"/>
        <v>#N/A</v>
      </c>
      <c r="AH24" s="14" t="e">
        <f t="shared" si="15"/>
        <v>#N/A</v>
      </c>
      <c r="AI24" s="14" t="e">
        <f t="shared" si="16"/>
        <v>#NUM!</v>
      </c>
      <c r="AJ24" s="14">
        <f t="shared" si="17"/>
        <v>1</v>
      </c>
      <c r="AK24" s="14">
        <f t="shared" si="18"/>
        <v>2</v>
      </c>
      <c r="AL24" s="30" t="e">
        <f t="shared" si="19"/>
        <v>#NUM!</v>
      </c>
    </row>
    <row r="25" spans="1:38" ht="15.75" hidden="1">
      <c r="A25" s="53" t="e">
        <f t="shared" si="1"/>
        <v>#NUM!</v>
      </c>
      <c r="B25" s="5">
        <f t="shared" si="2"/>
        <v>0</v>
      </c>
      <c r="C25" s="5" t="e">
        <f>VLOOKUP($B25,BPM!$A$15:$E$500,2,0)</f>
        <v>#N/A</v>
      </c>
      <c r="D25" s="5" t="e">
        <f>VLOOKUP($B25,BPM!$A$15:$E$500,3,0)</f>
        <v>#N/A</v>
      </c>
      <c r="E25" s="5" t="e">
        <f>VLOOKUP($B25,BPM!$A$15:$E$500,4,0)</f>
        <v>#N/A</v>
      </c>
      <c r="F25" s="5" t="e">
        <f>VLOOKUP($B25,BPM!$A$15:$E$500,5,0)</f>
        <v>#N/A</v>
      </c>
      <c r="I25" s="6"/>
      <c r="J25" s="7"/>
      <c r="K25" s="8"/>
      <c r="L25" s="8"/>
      <c r="M25" s="16"/>
      <c r="N25" s="16"/>
      <c r="O25" s="16"/>
      <c r="P25" s="16"/>
      <c r="Q25" s="16"/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8">
        <f t="shared" si="4"/>
        <v>0</v>
      </c>
      <c r="X25" s="29" t="e">
        <f t="shared" si="5"/>
        <v>#DIV/0!</v>
      </c>
      <c r="Y25" s="14" t="e">
        <f t="shared" si="6"/>
        <v>#N/A</v>
      </c>
      <c r="Z25" s="14" t="e">
        <f t="shared" si="7"/>
        <v>#DIV/0!</v>
      </c>
      <c r="AA25" s="14" t="str">
        <f t="shared" si="8"/>
        <v>TEMPO MIN</v>
      </c>
      <c r="AB25" s="14">
        <f t="shared" si="9"/>
        <v>51</v>
      </c>
      <c r="AC25" s="14">
        <f t="shared" si="10"/>
        <v>6</v>
      </c>
      <c r="AD25" s="27">
        <f t="shared" si="11"/>
        <v>0.027777777777777776</v>
      </c>
      <c r="AE25" s="28">
        <f t="shared" si="12"/>
        <v>0</v>
      </c>
      <c r="AF25" s="29">
        <f t="shared" si="13"/>
        <v>-28.5</v>
      </c>
      <c r="AG25" s="14" t="e">
        <f t="shared" si="14"/>
        <v>#N/A</v>
      </c>
      <c r="AH25" s="14" t="e">
        <f t="shared" si="15"/>
        <v>#N/A</v>
      </c>
      <c r="AI25" s="14" t="e">
        <f t="shared" si="16"/>
        <v>#NUM!</v>
      </c>
      <c r="AJ25" s="14">
        <f t="shared" si="17"/>
        <v>1</v>
      </c>
      <c r="AK25" s="14">
        <f t="shared" si="18"/>
        <v>2</v>
      </c>
      <c r="AL25" s="30" t="e">
        <f t="shared" si="19"/>
        <v>#NUM!</v>
      </c>
    </row>
    <row r="26" spans="1:38" ht="15.75" hidden="1">
      <c r="A26" s="53" t="e">
        <f t="shared" si="1"/>
        <v>#NUM!</v>
      </c>
      <c r="B26" s="5">
        <f t="shared" si="2"/>
        <v>0</v>
      </c>
      <c r="C26" s="5" t="e">
        <f>VLOOKUP($B26,BPM!$A$15:$E$500,2,0)</f>
        <v>#N/A</v>
      </c>
      <c r="D26" s="5" t="e">
        <f>VLOOKUP($B26,BPM!$A$15:$E$500,3,0)</f>
        <v>#N/A</v>
      </c>
      <c r="E26" s="5" t="e">
        <f>VLOOKUP($B26,BPM!$A$15:$E$500,4,0)</f>
        <v>#N/A</v>
      </c>
      <c r="F26" s="5" t="e">
        <f>VLOOKUP($B26,BPM!$A$15:$E$500,5,0)</f>
        <v>#N/A</v>
      </c>
      <c r="I26" s="6"/>
      <c r="J26" s="7"/>
      <c r="K26" s="8"/>
      <c r="L26" s="8"/>
      <c r="M26" s="16"/>
      <c r="N26" s="16"/>
      <c r="O26" s="16"/>
      <c r="P26" s="16"/>
      <c r="Q26" s="16"/>
      <c r="R26" s="27">
        <f t="shared" si="3"/>
        <v>0</v>
      </c>
      <c r="S26" s="27">
        <f t="shared" si="3"/>
        <v>0</v>
      </c>
      <c r="T26" s="27">
        <f t="shared" si="3"/>
        <v>0</v>
      </c>
      <c r="U26" s="27">
        <f t="shared" si="3"/>
        <v>0</v>
      </c>
      <c r="V26" s="27">
        <f t="shared" si="3"/>
        <v>0</v>
      </c>
      <c r="W26" s="28">
        <f t="shared" si="4"/>
        <v>0</v>
      </c>
      <c r="X26" s="29" t="e">
        <f t="shared" si="5"/>
        <v>#DIV/0!</v>
      </c>
      <c r="Y26" s="14" t="e">
        <f t="shared" si="6"/>
        <v>#N/A</v>
      </c>
      <c r="Z26" s="14" t="e">
        <f t="shared" si="7"/>
        <v>#DIV/0!</v>
      </c>
      <c r="AA26" s="14" t="str">
        <f t="shared" si="8"/>
        <v>TEMPO MIN</v>
      </c>
      <c r="AB26" s="14">
        <f t="shared" si="9"/>
        <v>51</v>
      </c>
      <c r="AC26" s="14">
        <f t="shared" si="10"/>
        <v>6</v>
      </c>
      <c r="AD26" s="27">
        <f t="shared" si="11"/>
        <v>0.027777777777777776</v>
      </c>
      <c r="AE26" s="28">
        <f t="shared" si="12"/>
        <v>0</v>
      </c>
      <c r="AF26" s="29">
        <f t="shared" si="13"/>
        <v>-28.5</v>
      </c>
      <c r="AG26" s="14" t="e">
        <f t="shared" si="14"/>
        <v>#N/A</v>
      </c>
      <c r="AH26" s="14" t="e">
        <f t="shared" si="15"/>
        <v>#N/A</v>
      </c>
      <c r="AI26" s="14" t="e">
        <f t="shared" si="16"/>
        <v>#NUM!</v>
      </c>
      <c r="AJ26" s="14">
        <f t="shared" si="17"/>
        <v>1</v>
      </c>
      <c r="AK26" s="14">
        <f t="shared" si="18"/>
        <v>2</v>
      </c>
      <c r="AL26" s="30" t="e">
        <f t="shared" si="19"/>
        <v>#NUM!</v>
      </c>
    </row>
    <row r="27" spans="1:38" ht="15.75" hidden="1">
      <c r="A27" s="53" t="e">
        <f t="shared" si="1"/>
        <v>#NUM!</v>
      </c>
      <c r="B27" s="5">
        <f t="shared" si="2"/>
        <v>0</v>
      </c>
      <c r="C27" s="5" t="e">
        <f>VLOOKUP($B27,BPM!$A$15:$E$500,2,0)</f>
        <v>#N/A</v>
      </c>
      <c r="D27" s="5" t="e">
        <f>VLOOKUP($B27,BPM!$A$15:$E$500,3,0)</f>
        <v>#N/A</v>
      </c>
      <c r="E27" s="5" t="e">
        <f>VLOOKUP($B27,BPM!$A$15:$E$500,4,0)</f>
        <v>#N/A</v>
      </c>
      <c r="F27" s="5" t="e">
        <f>VLOOKUP($B27,BPM!$A$15:$E$500,5,0)</f>
        <v>#N/A</v>
      </c>
      <c r="I27" s="6"/>
      <c r="J27" s="7"/>
      <c r="K27" s="8"/>
      <c r="L27" s="8"/>
      <c r="M27" s="16"/>
      <c r="N27" s="16"/>
      <c r="O27" s="16"/>
      <c r="P27" s="16"/>
      <c r="Q27" s="16"/>
      <c r="R27" s="27">
        <f t="shared" si="3"/>
        <v>0</v>
      </c>
      <c r="S27" s="27">
        <f t="shared" si="3"/>
        <v>0</v>
      </c>
      <c r="T27" s="27">
        <f t="shared" si="3"/>
        <v>0</v>
      </c>
      <c r="U27" s="27">
        <f t="shared" si="3"/>
        <v>0</v>
      </c>
      <c r="V27" s="27">
        <f t="shared" si="3"/>
        <v>0</v>
      </c>
      <c r="W27" s="28">
        <f t="shared" si="4"/>
        <v>0</v>
      </c>
      <c r="X27" s="29" t="e">
        <f t="shared" si="5"/>
        <v>#DIV/0!</v>
      </c>
      <c r="Y27" s="14" t="e">
        <f t="shared" si="6"/>
        <v>#N/A</v>
      </c>
      <c r="Z27" s="14" t="e">
        <f t="shared" si="7"/>
        <v>#DIV/0!</v>
      </c>
      <c r="AA27" s="14" t="str">
        <f t="shared" si="8"/>
        <v>TEMPO MIN</v>
      </c>
      <c r="AB27" s="14">
        <f t="shared" si="9"/>
        <v>51</v>
      </c>
      <c r="AC27" s="14">
        <f t="shared" si="10"/>
        <v>6</v>
      </c>
      <c r="AD27" s="27">
        <f t="shared" si="11"/>
        <v>0.027777777777777776</v>
      </c>
      <c r="AE27" s="28">
        <f t="shared" si="12"/>
        <v>0</v>
      </c>
      <c r="AF27" s="29">
        <f t="shared" si="13"/>
        <v>-28.5</v>
      </c>
      <c r="AG27" s="14" t="e">
        <f t="shared" si="14"/>
        <v>#N/A</v>
      </c>
      <c r="AH27" s="14" t="e">
        <f t="shared" si="15"/>
        <v>#N/A</v>
      </c>
      <c r="AI27" s="14" t="e">
        <f t="shared" si="16"/>
        <v>#NUM!</v>
      </c>
      <c r="AJ27" s="14">
        <f t="shared" si="17"/>
        <v>1</v>
      </c>
      <c r="AK27" s="14">
        <f t="shared" si="18"/>
        <v>2</v>
      </c>
      <c r="AL27" s="30" t="e">
        <f t="shared" si="19"/>
        <v>#NUM!</v>
      </c>
    </row>
    <row r="28" spans="1:38" ht="15.75" hidden="1">
      <c r="A28" s="53" t="e">
        <f t="shared" si="1"/>
        <v>#NUM!</v>
      </c>
      <c r="B28" s="5">
        <f t="shared" si="2"/>
        <v>0</v>
      </c>
      <c r="C28" s="5" t="e">
        <f>VLOOKUP($B28,BPM!$A$15:$E$500,2,0)</f>
        <v>#N/A</v>
      </c>
      <c r="D28" s="5" t="e">
        <f>VLOOKUP($B28,BPM!$A$15:$E$500,3,0)</f>
        <v>#N/A</v>
      </c>
      <c r="E28" s="5" t="e">
        <f>VLOOKUP($B28,BPM!$A$15:$E$500,4,0)</f>
        <v>#N/A</v>
      </c>
      <c r="F28" s="5" t="e">
        <f>VLOOKUP($B28,BPM!$A$15:$E$500,5,0)</f>
        <v>#N/A</v>
      </c>
      <c r="I28" s="6"/>
      <c r="J28" s="7"/>
      <c r="K28" s="8"/>
      <c r="L28" s="8"/>
      <c r="M28" s="16"/>
      <c r="N28" s="16"/>
      <c r="O28" s="16"/>
      <c r="P28" s="16"/>
      <c r="Q28" s="16"/>
      <c r="R28" s="27">
        <f t="shared" si="3"/>
        <v>0</v>
      </c>
      <c r="S28" s="27">
        <f t="shared" si="3"/>
        <v>0</v>
      </c>
      <c r="T28" s="27">
        <f t="shared" si="3"/>
        <v>0</v>
      </c>
      <c r="U28" s="27">
        <f t="shared" si="3"/>
        <v>0</v>
      </c>
      <c r="V28" s="27">
        <f t="shared" si="3"/>
        <v>0</v>
      </c>
      <c r="W28" s="28">
        <f t="shared" si="4"/>
        <v>0</v>
      </c>
      <c r="X28" s="29" t="e">
        <f t="shared" si="5"/>
        <v>#DIV/0!</v>
      </c>
      <c r="Y28" s="14" t="e">
        <f t="shared" si="6"/>
        <v>#N/A</v>
      </c>
      <c r="Z28" s="14" t="e">
        <f t="shared" si="7"/>
        <v>#DIV/0!</v>
      </c>
      <c r="AA28" s="14" t="str">
        <f t="shared" si="8"/>
        <v>TEMPO MIN</v>
      </c>
      <c r="AB28" s="14">
        <f t="shared" si="9"/>
        <v>51</v>
      </c>
      <c r="AC28" s="14">
        <f t="shared" si="10"/>
        <v>6</v>
      </c>
      <c r="AD28" s="27">
        <f t="shared" si="11"/>
        <v>0.027777777777777776</v>
      </c>
      <c r="AE28" s="28">
        <f t="shared" si="12"/>
        <v>0</v>
      </c>
      <c r="AF28" s="29">
        <f t="shared" si="13"/>
        <v>-28.5</v>
      </c>
      <c r="AG28" s="14" t="e">
        <f t="shared" si="14"/>
        <v>#N/A</v>
      </c>
      <c r="AH28" s="14" t="e">
        <f t="shared" si="15"/>
        <v>#N/A</v>
      </c>
      <c r="AI28" s="14" t="e">
        <f t="shared" si="16"/>
        <v>#NUM!</v>
      </c>
      <c r="AJ28" s="14">
        <f t="shared" si="17"/>
        <v>1</v>
      </c>
      <c r="AK28" s="14">
        <f t="shared" si="18"/>
        <v>2</v>
      </c>
      <c r="AL28" s="30" t="e">
        <f t="shared" si="19"/>
        <v>#NUM!</v>
      </c>
    </row>
    <row r="29" spans="1:38" ht="15.75" hidden="1">
      <c r="A29" s="53" t="e">
        <f t="shared" si="1"/>
        <v>#NUM!</v>
      </c>
      <c r="B29" s="5">
        <f t="shared" si="2"/>
        <v>0</v>
      </c>
      <c r="C29" s="5" t="e">
        <f>VLOOKUP($B29,BPM!$A$15:$E$500,2,0)</f>
        <v>#N/A</v>
      </c>
      <c r="D29" s="5" t="e">
        <f>VLOOKUP($B29,BPM!$A$15:$E$500,3,0)</f>
        <v>#N/A</v>
      </c>
      <c r="E29" s="5" t="e">
        <f>VLOOKUP($B29,BPM!$A$15:$E$500,4,0)</f>
        <v>#N/A</v>
      </c>
      <c r="F29" s="5" t="e">
        <f>VLOOKUP($B29,BPM!$A$15:$E$500,5,0)</f>
        <v>#N/A</v>
      </c>
      <c r="I29" s="6"/>
      <c r="J29" s="7"/>
      <c r="K29" s="8"/>
      <c r="L29" s="8"/>
      <c r="M29" s="16"/>
      <c r="N29" s="16"/>
      <c r="O29" s="16"/>
      <c r="P29" s="16"/>
      <c r="Q29" s="16"/>
      <c r="R29" s="27">
        <f t="shared" si="3"/>
        <v>0</v>
      </c>
      <c r="S29" s="27">
        <f t="shared" si="3"/>
        <v>0</v>
      </c>
      <c r="T29" s="27">
        <f t="shared" si="3"/>
        <v>0</v>
      </c>
      <c r="U29" s="27">
        <f t="shared" si="3"/>
        <v>0</v>
      </c>
      <c r="V29" s="27">
        <f t="shared" si="3"/>
        <v>0</v>
      </c>
      <c r="W29" s="28">
        <f t="shared" si="4"/>
        <v>0</v>
      </c>
      <c r="X29" s="29" t="e">
        <f t="shared" si="5"/>
        <v>#DIV/0!</v>
      </c>
      <c r="Y29" s="14" t="e">
        <f t="shared" si="6"/>
        <v>#N/A</v>
      </c>
      <c r="Z29" s="14" t="e">
        <f t="shared" si="7"/>
        <v>#DIV/0!</v>
      </c>
      <c r="AA29" s="14" t="str">
        <f t="shared" si="8"/>
        <v>TEMPO MIN</v>
      </c>
      <c r="AB29" s="14">
        <f t="shared" si="9"/>
        <v>51</v>
      </c>
      <c r="AC29" s="14">
        <f t="shared" si="10"/>
        <v>6</v>
      </c>
      <c r="AD29" s="27">
        <f t="shared" si="11"/>
        <v>0.027777777777777776</v>
      </c>
      <c r="AE29" s="28">
        <f t="shared" si="12"/>
        <v>0</v>
      </c>
      <c r="AF29" s="29">
        <f t="shared" si="13"/>
        <v>-28.5</v>
      </c>
      <c r="AG29" s="14" t="e">
        <f t="shared" si="14"/>
        <v>#N/A</v>
      </c>
      <c r="AH29" s="14" t="e">
        <f t="shared" si="15"/>
        <v>#N/A</v>
      </c>
      <c r="AI29" s="14" t="e">
        <f t="shared" si="16"/>
        <v>#NUM!</v>
      </c>
      <c r="AJ29" s="14">
        <f t="shared" si="17"/>
        <v>1</v>
      </c>
      <c r="AK29" s="14">
        <f t="shared" si="18"/>
        <v>2</v>
      </c>
      <c r="AL29" s="30" t="e">
        <f t="shared" si="19"/>
        <v>#NUM!</v>
      </c>
    </row>
    <row r="30" spans="1:38" ht="15.75" hidden="1">
      <c r="A30" s="53" t="e">
        <f t="shared" si="1"/>
        <v>#NUM!</v>
      </c>
      <c r="B30" s="5">
        <f t="shared" si="2"/>
        <v>0</v>
      </c>
      <c r="C30" s="5" t="e">
        <f>VLOOKUP($B30,BPM!$A$15:$E$500,2,0)</f>
        <v>#N/A</v>
      </c>
      <c r="D30" s="5" t="e">
        <f>VLOOKUP($B30,BPM!$A$15:$E$500,3,0)</f>
        <v>#N/A</v>
      </c>
      <c r="E30" s="5" t="e">
        <f>VLOOKUP($B30,BPM!$A$15:$E$500,4,0)</f>
        <v>#N/A</v>
      </c>
      <c r="F30" s="5" t="e">
        <f>VLOOKUP($B30,BPM!$A$15:$E$500,5,0)</f>
        <v>#N/A</v>
      </c>
      <c r="I30" s="6"/>
      <c r="J30" s="7"/>
      <c r="K30" s="8"/>
      <c r="L30" s="8"/>
      <c r="M30" s="16"/>
      <c r="N30" s="16"/>
      <c r="O30" s="16"/>
      <c r="P30" s="16"/>
      <c r="Q30" s="16"/>
      <c r="R30" s="27">
        <f t="shared" si="3"/>
        <v>0</v>
      </c>
      <c r="S30" s="27">
        <f t="shared" si="3"/>
        <v>0</v>
      </c>
      <c r="T30" s="27">
        <f t="shared" si="3"/>
        <v>0</v>
      </c>
      <c r="U30" s="27">
        <f t="shared" si="3"/>
        <v>0</v>
      </c>
      <c r="V30" s="27">
        <f t="shared" si="3"/>
        <v>0</v>
      </c>
      <c r="W30" s="28">
        <f t="shared" si="4"/>
        <v>0</v>
      </c>
      <c r="X30" s="29" t="e">
        <f t="shared" si="5"/>
        <v>#DIV/0!</v>
      </c>
      <c r="Y30" s="14" t="e">
        <f t="shared" si="6"/>
        <v>#N/A</v>
      </c>
      <c r="Z30" s="14" t="e">
        <f t="shared" si="7"/>
        <v>#DIV/0!</v>
      </c>
      <c r="AA30" s="14" t="str">
        <f t="shared" si="8"/>
        <v>TEMPO MIN</v>
      </c>
      <c r="AB30" s="14">
        <f t="shared" si="9"/>
        <v>51</v>
      </c>
      <c r="AC30" s="14">
        <f t="shared" si="10"/>
        <v>6</v>
      </c>
      <c r="AD30" s="27">
        <f t="shared" si="11"/>
        <v>0.027777777777777776</v>
      </c>
      <c r="AE30" s="28">
        <f t="shared" si="12"/>
        <v>0</v>
      </c>
      <c r="AF30" s="29">
        <f t="shared" si="13"/>
        <v>-28.5</v>
      </c>
      <c r="AG30" s="14" t="e">
        <f t="shared" si="14"/>
        <v>#N/A</v>
      </c>
      <c r="AH30" s="14" t="e">
        <f t="shared" si="15"/>
        <v>#N/A</v>
      </c>
      <c r="AI30" s="14" t="e">
        <f t="shared" si="16"/>
        <v>#NUM!</v>
      </c>
      <c r="AJ30" s="14">
        <f t="shared" si="17"/>
        <v>1</v>
      </c>
      <c r="AK30" s="14">
        <f t="shared" si="18"/>
        <v>2</v>
      </c>
      <c r="AL30" s="30" t="e">
        <f t="shared" si="19"/>
        <v>#NUM!</v>
      </c>
    </row>
    <row r="31" spans="1:38" ht="15.75" hidden="1">
      <c r="A31" s="53" t="e">
        <f t="shared" si="1"/>
        <v>#NUM!</v>
      </c>
      <c r="B31" s="5">
        <f t="shared" si="2"/>
        <v>0</v>
      </c>
      <c r="C31" s="5" t="e">
        <f>VLOOKUP($B31,BPM!$A$15:$E$500,2,0)</f>
        <v>#N/A</v>
      </c>
      <c r="D31" s="5" t="e">
        <f>VLOOKUP($B31,BPM!$A$15:$E$500,3,0)</f>
        <v>#N/A</v>
      </c>
      <c r="E31" s="5" t="e">
        <f>VLOOKUP($B31,BPM!$A$15:$E$500,4,0)</f>
        <v>#N/A</v>
      </c>
      <c r="F31" s="5" t="e">
        <f>VLOOKUP($B31,BPM!$A$15:$E$500,5,0)</f>
        <v>#N/A</v>
      </c>
      <c r="I31" s="6"/>
      <c r="J31" s="7"/>
      <c r="K31" s="8"/>
      <c r="L31" s="8"/>
      <c r="M31" s="16"/>
      <c r="N31" s="16"/>
      <c r="O31" s="16"/>
      <c r="P31" s="16"/>
      <c r="Q31" s="16"/>
      <c r="R31" s="27">
        <f t="shared" si="3"/>
        <v>0</v>
      </c>
      <c r="S31" s="27">
        <f t="shared" si="3"/>
        <v>0</v>
      </c>
      <c r="T31" s="27">
        <f t="shared" si="3"/>
        <v>0</v>
      </c>
      <c r="U31" s="27">
        <f t="shared" si="3"/>
        <v>0</v>
      </c>
      <c r="V31" s="27">
        <f t="shared" si="3"/>
        <v>0</v>
      </c>
      <c r="W31" s="28">
        <f t="shared" si="4"/>
        <v>0</v>
      </c>
      <c r="X31" s="29" t="e">
        <f t="shared" si="5"/>
        <v>#DIV/0!</v>
      </c>
      <c r="Y31" s="14" t="e">
        <f t="shared" si="6"/>
        <v>#N/A</v>
      </c>
      <c r="Z31" s="14" t="e">
        <f t="shared" si="7"/>
        <v>#DIV/0!</v>
      </c>
      <c r="AA31" s="14" t="str">
        <f t="shared" si="8"/>
        <v>TEMPO MIN</v>
      </c>
      <c r="AB31" s="14">
        <f t="shared" si="9"/>
        <v>51</v>
      </c>
      <c r="AC31" s="14">
        <f t="shared" si="10"/>
        <v>6</v>
      </c>
      <c r="AD31" s="27">
        <f t="shared" si="11"/>
        <v>0.027777777777777776</v>
      </c>
      <c r="AE31" s="28">
        <f t="shared" si="12"/>
        <v>0</v>
      </c>
      <c r="AF31" s="29">
        <f t="shared" si="13"/>
        <v>-28.5</v>
      </c>
      <c r="AG31" s="14" t="e">
        <f t="shared" si="14"/>
        <v>#N/A</v>
      </c>
      <c r="AH31" s="14" t="e">
        <f t="shared" si="15"/>
        <v>#N/A</v>
      </c>
      <c r="AI31" s="14" t="e">
        <f t="shared" si="16"/>
        <v>#NUM!</v>
      </c>
      <c r="AJ31" s="14">
        <f t="shared" si="17"/>
        <v>1</v>
      </c>
      <c r="AK31" s="14">
        <f t="shared" si="18"/>
        <v>2</v>
      </c>
      <c r="AL31" s="30" t="e">
        <f t="shared" si="19"/>
        <v>#NUM!</v>
      </c>
    </row>
    <row r="32" spans="1:38" ht="15.75" hidden="1">
      <c r="A32" s="53" t="e">
        <f t="shared" si="1"/>
        <v>#NUM!</v>
      </c>
      <c r="B32" s="5">
        <f t="shared" si="2"/>
        <v>0</v>
      </c>
      <c r="C32" s="5" t="e">
        <f>VLOOKUP($B32,BPM!$A$15:$E$500,2,0)</f>
        <v>#N/A</v>
      </c>
      <c r="D32" s="5" t="e">
        <f>VLOOKUP($B32,BPM!$A$15:$E$500,3,0)</f>
        <v>#N/A</v>
      </c>
      <c r="E32" s="5" t="e">
        <f>VLOOKUP($B32,BPM!$A$15:$E$500,4,0)</f>
        <v>#N/A</v>
      </c>
      <c r="F32" s="5" t="e">
        <f>VLOOKUP($B32,BPM!$A$15:$E$500,5,0)</f>
        <v>#N/A</v>
      </c>
      <c r="I32" s="6"/>
      <c r="J32" s="7"/>
      <c r="K32" s="8"/>
      <c r="L32" s="8"/>
      <c r="M32" s="16"/>
      <c r="N32" s="16"/>
      <c r="O32" s="16"/>
      <c r="P32" s="16"/>
      <c r="Q32" s="16"/>
      <c r="R32" s="27">
        <f t="shared" si="3"/>
        <v>0</v>
      </c>
      <c r="S32" s="27">
        <f t="shared" si="3"/>
        <v>0</v>
      </c>
      <c r="T32" s="27">
        <f t="shared" si="3"/>
        <v>0</v>
      </c>
      <c r="U32" s="27">
        <f t="shared" si="3"/>
        <v>0</v>
      </c>
      <c r="V32" s="27">
        <f t="shared" si="3"/>
        <v>0</v>
      </c>
      <c r="W32" s="28">
        <f t="shared" si="4"/>
        <v>0</v>
      </c>
      <c r="X32" s="29" t="e">
        <f t="shared" si="5"/>
        <v>#DIV/0!</v>
      </c>
      <c r="Y32" s="14" t="e">
        <f t="shared" si="6"/>
        <v>#N/A</v>
      </c>
      <c r="Z32" s="14" t="e">
        <f t="shared" si="7"/>
        <v>#DIV/0!</v>
      </c>
      <c r="AA32" s="14" t="str">
        <f t="shared" si="8"/>
        <v>TEMPO MIN</v>
      </c>
      <c r="AB32" s="14">
        <f t="shared" si="9"/>
        <v>51</v>
      </c>
      <c r="AC32" s="14">
        <f t="shared" si="10"/>
        <v>6</v>
      </c>
      <c r="AD32" s="27">
        <f t="shared" si="11"/>
        <v>0.027777777777777776</v>
      </c>
      <c r="AE32" s="28">
        <f t="shared" si="12"/>
        <v>0</v>
      </c>
      <c r="AF32" s="29">
        <f t="shared" si="13"/>
        <v>-28.5</v>
      </c>
      <c r="AG32" s="14" t="e">
        <f t="shared" si="14"/>
        <v>#N/A</v>
      </c>
      <c r="AH32" s="14" t="e">
        <f t="shared" si="15"/>
        <v>#N/A</v>
      </c>
      <c r="AI32" s="14" t="e">
        <f t="shared" si="16"/>
        <v>#NUM!</v>
      </c>
      <c r="AJ32" s="14">
        <f t="shared" si="17"/>
        <v>1</v>
      </c>
      <c r="AK32" s="14">
        <f t="shared" si="18"/>
        <v>2</v>
      </c>
      <c r="AL32" s="30" t="e">
        <f t="shared" si="19"/>
        <v>#NUM!</v>
      </c>
    </row>
    <row r="33" spans="1:38" ht="15.75" hidden="1">
      <c r="A33" s="53" t="e">
        <f t="shared" si="1"/>
        <v>#NUM!</v>
      </c>
      <c r="B33" s="5">
        <f t="shared" si="2"/>
        <v>0</v>
      </c>
      <c r="C33" s="5" t="e">
        <f>VLOOKUP($B33,BPM!$A$15:$E$500,2,0)</f>
        <v>#N/A</v>
      </c>
      <c r="D33" s="5" t="e">
        <f>VLOOKUP($B33,BPM!$A$15:$E$500,3,0)</f>
        <v>#N/A</v>
      </c>
      <c r="E33" s="5" t="e">
        <f>VLOOKUP($B33,BPM!$A$15:$E$500,4,0)</f>
        <v>#N/A</v>
      </c>
      <c r="F33" s="5" t="e">
        <f>VLOOKUP($B33,BPM!$A$15:$E$500,5,0)</f>
        <v>#N/A</v>
      </c>
      <c r="I33" s="6"/>
      <c r="J33" s="7"/>
      <c r="K33" s="8"/>
      <c r="L33" s="8"/>
      <c r="M33" s="16"/>
      <c r="N33" s="16"/>
      <c r="O33" s="16"/>
      <c r="P33" s="16"/>
      <c r="Q33" s="16"/>
      <c r="R33" s="27">
        <f t="shared" si="3"/>
        <v>0</v>
      </c>
      <c r="S33" s="27">
        <f t="shared" si="3"/>
        <v>0</v>
      </c>
      <c r="T33" s="27">
        <f t="shared" si="3"/>
        <v>0</v>
      </c>
      <c r="U33" s="27">
        <f t="shared" si="3"/>
        <v>0</v>
      </c>
      <c r="V33" s="27">
        <f t="shared" si="3"/>
        <v>0</v>
      </c>
      <c r="W33" s="28">
        <f t="shared" si="4"/>
        <v>0</v>
      </c>
      <c r="X33" s="29" t="e">
        <f t="shared" si="5"/>
        <v>#DIV/0!</v>
      </c>
      <c r="Y33" s="14" t="e">
        <f t="shared" si="6"/>
        <v>#N/A</v>
      </c>
      <c r="Z33" s="14" t="e">
        <f t="shared" si="7"/>
        <v>#DIV/0!</v>
      </c>
      <c r="AA33" s="14" t="str">
        <f t="shared" si="8"/>
        <v>TEMPO MIN</v>
      </c>
      <c r="AB33" s="14">
        <f t="shared" si="9"/>
        <v>51</v>
      </c>
      <c r="AC33" s="14">
        <f t="shared" si="10"/>
        <v>6</v>
      </c>
      <c r="AD33" s="27">
        <f t="shared" si="11"/>
        <v>0.027777777777777776</v>
      </c>
      <c r="AE33" s="28">
        <f t="shared" si="12"/>
        <v>0</v>
      </c>
      <c r="AF33" s="29">
        <f t="shared" si="13"/>
        <v>-28.5</v>
      </c>
      <c r="AG33" s="14" t="e">
        <f t="shared" si="14"/>
        <v>#N/A</v>
      </c>
      <c r="AH33" s="14" t="e">
        <f t="shared" si="15"/>
        <v>#N/A</v>
      </c>
      <c r="AI33" s="14" t="e">
        <f t="shared" si="16"/>
        <v>#NUM!</v>
      </c>
      <c r="AJ33" s="14">
        <f t="shared" si="17"/>
        <v>1</v>
      </c>
      <c r="AK33" s="14">
        <f t="shared" si="18"/>
        <v>2</v>
      </c>
      <c r="AL33" s="30" t="e">
        <f t="shared" si="19"/>
        <v>#NUM!</v>
      </c>
    </row>
    <row r="34" spans="1:38" ht="15.75" hidden="1">
      <c r="A34" s="53" t="e">
        <f t="shared" si="1"/>
        <v>#NUM!</v>
      </c>
      <c r="B34" s="5">
        <f t="shared" si="2"/>
        <v>0</v>
      </c>
      <c r="C34" s="5" t="e">
        <f>VLOOKUP($B34,BPM!$A$15:$E$500,2,0)</f>
        <v>#N/A</v>
      </c>
      <c r="D34" s="5" t="e">
        <f>VLOOKUP($B34,BPM!$A$15:$E$500,3,0)</f>
        <v>#N/A</v>
      </c>
      <c r="E34" s="5" t="e">
        <f>VLOOKUP($B34,BPM!$A$15:$E$500,4,0)</f>
        <v>#N/A</v>
      </c>
      <c r="F34" s="5" t="e">
        <f>VLOOKUP($B34,BPM!$A$15:$E$500,5,0)</f>
        <v>#N/A</v>
      </c>
      <c r="I34" s="6"/>
      <c r="J34" s="7"/>
      <c r="K34" s="8"/>
      <c r="L34" s="8"/>
      <c r="M34" s="16"/>
      <c r="N34" s="16"/>
      <c r="O34" s="16"/>
      <c r="P34" s="16"/>
      <c r="Q34" s="16"/>
      <c r="R34" s="27">
        <f t="shared" si="3"/>
        <v>0</v>
      </c>
      <c r="S34" s="27">
        <f t="shared" si="3"/>
        <v>0</v>
      </c>
      <c r="T34" s="27">
        <f t="shared" si="3"/>
        <v>0</v>
      </c>
      <c r="U34" s="27">
        <f t="shared" si="3"/>
        <v>0</v>
      </c>
      <c r="V34" s="27">
        <f t="shared" si="3"/>
        <v>0</v>
      </c>
      <c r="W34" s="28">
        <f t="shared" si="4"/>
        <v>0</v>
      </c>
      <c r="X34" s="29" t="e">
        <f t="shared" si="5"/>
        <v>#DIV/0!</v>
      </c>
      <c r="Y34" s="14" t="e">
        <f t="shared" si="6"/>
        <v>#N/A</v>
      </c>
      <c r="Z34" s="14" t="e">
        <f t="shared" si="7"/>
        <v>#DIV/0!</v>
      </c>
      <c r="AA34" s="14" t="str">
        <f t="shared" si="8"/>
        <v>TEMPO MIN</v>
      </c>
      <c r="AB34" s="14">
        <f t="shared" si="9"/>
        <v>51</v>
      </c>
      <c r="AC34" s="14">
        <f t="shared" si="10"/>
        <v>6</v>
      </c>
      <c r="AD34" s="27">
        <f t="shared" si="11"/>
        <v>0.027777777777777776</v>
      </c>
      <c r="AE34" s="28">
        <f t="shared" si="12"/>
        <v>0</v>
      </c>
      <c r="AF34" s="29">
        <f t="shared" si="13"/>
        <v>-28.5</v>
      </c>
      <c r="AG34" s="14" t="e">
        <f t="shared" si="14"/>
        <v>#N/A</v>
      </c>
      <c r="AH34" s="14" t="e">
        <f t="shared" si="15"/>
        <v>#N/A</v>
      </c>
      <c r="AI34" s="14" t="e">
        <f t="shared" si="16"/>
        <v>#NUM!</v>
      </c>
      <c r="AJ34" s="14">
        <f t="shared" si="17"/>
        <v>1</v>
      </c>
      <c r="AK34" s="14">
        <f t="shared" si="18"/>
        <v>2</v>
      </c>
      <c r="AL34" s="30" t="e">
        <f t="shared" si="19"/>
        <v>#NUM!</v>
      </c>
    </row>
    <row r="35" spans="1:38" ht="15.75" hidden="1">
      <c r="A35" s="53" t="e">
        <f t="shared" si="1"/>
        <v>#NUM!</v>
      </c>
      <c r="B35" s="5">
        <f t="shared" si="2"/>
        <v>0</v>
      </c>
      <c r="C35" s="5" t="e">
        <f>VLOOKUP($B35,BPM!$A$15:$E$500,2,0)</f>
        <v>#N/A</v>
      </c>
      <c r="D35" s="5" t="e">
        <f>VLOOKUP($B35,BPM!$A$15:$E$500,3,0)</f>
        <v>#N/A</v>
      </c>
      <c r="E35" s="5" t="e">
        <f>VLOOKUP($B35,BPM!$A$15:$E$500,4,0)</f>
        <v>#N/A</v>
      </c>
      <c r="F35" s="5" t="e">
        <f>VLOOKUP($B35,BPM!$A$15:$E$500,5,0)</f>
        <v>#N/A</v>
      </c>
      <c r="I35" s="6"/>
      <c r="J35" s="7"/>
      <c r="K35" s="8"/>
      <c r="L35" s="8"/>
      <c r="M35" s="16"/>
      <c r="N35" s="16"/>
      <c r="O35" s="16"/>
      <c r="P35" s="16"/>
      <c r="Q35" s="16"/>
      <c r="R35" s="27">
        <f t="shared" si="3"/>
        <v>0</v>
      </c>
      <c r="S35" s="27">
        <f t="shared" si="3"/>
        <v>0</v>
      </c>
      <c r="T35" s="27">
        <f t="shared" si="3"/>
        <v>0</v>
      </c>
      <c r="U35" s="27">
        <f t="shared" si="3"/>
        <v>0</v>
      </c>
      <c r="V35" s="27">
        <f t="shared" si="3"/>
        <v>0</v>
      </c>
      <c r="W35" s="28">
        <f t="shared" si="4"/>
        <v>0</v>
      </c>
      <c r="X35" s="29" t="e">
        <f t="shared" si="5"/>
        <v>#DIV/0!</v>
      </c>
      <c r="Y35" s="14" t="e">
        <f t="shared" si="6"/>
        <v>#N/A</v>
      </c>
      <c r="Z35" s="14" t="e">
        <f t="shared" si="7"/>
        <v>#DIV/0!</v>
      </c>
      <c r="AA35" s="14" t="str">
        <f t="shared" si="8"/>
        <v>TEMPO MIN</v>
      </c>
      <c r="AB35" s="14">
        <f t="shared" si="9"/>
        <v>51</v>
      </c>
      <c r="AC35" s="14">
        <f t="shared" si="10"/>
        <v>6</v>
      </c>
      <c r="AD35" s="27">
        <f t="shared" si="11"/>
        <v>0.027777777777777776</v>
      </c>
      <c r="AE35" s="28">
        <f t="shared" si="12"/>
        <v>0</v>
      </c>
      <c r="AF35" s="29">
        <f t="shared" si="13"/>
        <v>-28.5</v>
      </c>
      <c r="AG35" s="14" t="e">
        <f t="shared" si="14"/>
        <v>#N/A</v>
      </c>
      <c r="AH35" s="14" t="e">
        <f t="shared" si="15"/>
        <v>#N/A</v>
      </c>
      <c r="AI35" s="14" t="e">
        <f t="shared" si="16"/>
        <v>#NUM!</v>
      </c>
      <c r="AJ35" s="14">
        <f t="shared" si="17"/>
        <v>1</v>
      </c>
      <c r="AK35" s="14">
        <f t="shared" si="18"/>
        <v>2</v>
      </c>
      <c r="AL35" s="30" t="e">
        <f t="shared" si="19"/>
        <v>#NUM!</v>
      </c>
    </row>
    <row r="36" spans="1:38" ht="15.75" hidden="1">
      <c r="A36" s="53" t="e">
        <f t="shared" si="1"/>
        <v>#NUM!</v>
      </c>
      <c r="B36" s="5">
        <f t="shared" si="2"/>
        <v>0</v>
      </c>
      <c r="C36" s="5" t="e">
        <f>VLOOKUP($B36,BPM!$A$15:$E$500,2,0)</f>
        <v>#N/A</v>
      </c>
      <c r="D36" s="5" t="e">
        <f>VLOOKUP($B36,BPM!$A$15:$E$500,3,0)</f>
        <v>#N/A</v>
      </c>
      <c r="E36" s="5" t="e">
        <f>VLOOKUP($B36,BPM!$A$15:$E$500,4,0)</f>
        <v>#N/A</v>
      </c>
      <c r="F36" s="5" t="e">
        <f>VLOOKUP($B36,BPM!$A$15:$E$500,5,0)</f>
        <v>#N/A</v>
      </c>
      <c r="I36" s="6"/>
      <c r="J36" s="7"/>
      <c r="K36" s="8"/>
      <c r="L36" s="8"/>
      <c r="M36" s="16"/>
      <c r="N36" s="16"/>
      <c r="O36" s="16"/>
      <c r="P36" s="16"/>
      <c r="Q36" s="16"/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8">
        <f t="shared" si="4"/>
        <v>0</v>
      </c>
      <c r="X36" s="29" t="e">
        <f t="shared" si="5"/>
        <v>#DIV/0!</v>
      </c>
      <c r="Y36" s="14" t="e">
        <f t="shared" si="6"/>
        <v>#N/A</v>
      </c>
      <c r="Z36" s="14" t="e">
        <f t="shared" si="7"/>
        <v>#DIV/0!</v>
      </c>
      <c r="AA36" s="14" t="str">
        <f t="shared" si="8"/>
        <v>TEMPO MIN</v>
      </c>
      <c r="AB36" s="14">
        <f t="shared" si="9"/>
        <v>51</v>
      </c>
      <c r="AC36" s="14">
        <f t="shared" si="10"/>
        <v>6</v>
      </c>
      <c r="AD36" s="27">
        <f t="shared" si="11"/>
        <v>0.027777777777777776</v>
      </c>
      <c r="AE36" s="28">
        <f t="shared" si="12"/>
        <v>0</v>
      </c>
      <c r="AF36" s="29">
        <f t="shared" si="13"/>
        <v>-28.5</v>
      </c>
      <c r="AG36" s="14" t="e">
        <f t="shared" si="14"/>
        <v>#N/A</v>
      </c>
      <c r="AH36" s="14" t="e">
        <f t="shared" si="15"/>
        <v>#N/A</v>
      </c>
      <c r="AI36" s="14" t="e">
        <f t="shared" si="16"/>
        <v>#NUM!</v>
      </c>
      <c r="AJ36" s="14">
        <f t="shared" si="17"/>
        <v>1</v>
      </c>
      <c r="AK36" s="14">
        <f t="shared" si="18"/>
        <v>2</v>
      </c>
      <c r="AL36" s="30" t="e">
        <f t="shared" si="19"/>
        <v>#NUM!</v>
      </c>
    </row>
    <row r="37" spans="1:38" ht="15.75" hidden="1">
      <c r="A37" s="53" t="e">
        <f t="shared" si="1"/>
        <v>#NUM!</v>
      </c>
      <c r="B37" s="5">
        <f t="shared" si="2"/>
        <v>0</v>
      </c>
      <c r="C37" s="5" t="e">
        <f>VLOOKUP($B37,BPM!$A$15:$E$500,2,0)</f>
        <v>#N/A</v>
      </c>
      <c r="D37" s="5" t="e">
        <f>VLOOKUP($B37,BPM!$A$15:$E$500,3,0)</f>
        <v>#N/A</v>
      </c>
      <c r="E37" s="5" t="e">
        <f>VLOOKUP($B37,BPM!$A$15:$E$500,4,0)</f>
        <v>#N/A</v>
      </c>
      <c r="F37" s="5" t="e">
        <f>VLOOKUP($B37,BPM!$A$15:$E$500,5,0)</f>
        <v>#N/A</v>
      </c>
      <c r="I37" s="6"/>
      <c r="J37" s="7"/>
      <c r="K37" s="8"/>
      <c r="L37" s="8"/>
      <c r="M37" s="16"/>
      <c r="N37" s="16"/>
      <c r="O37" s="16"/>
      <c r="P37" s="16"/>
      <c r="Q37" s="16"/>
      <c r="R37" s="27">
        <f t="shared" si="3"/>
        <v>0</v>
      </c>
      <c r="S37" s="27">
        <f t="shared" si="3"/>
        <v>0</v>
      </c>
      <c r="T37" s="27">
        <f t="shared" si="3"/>
        <v>0</v>
      </c>
      <c r="U37" s="27">
        <f t="shared" si="3"/>
        <v>0</v>
      </c>
      <c r="V37" s="27">
        <f t="shared" si="3"/>
        <v>0</v>
      </c>
      <c r="W37" s="28">
        <f t="shared" si="4"/>
        <v>0</v>
      </c>
      <c r="X37" s="29" t="e">
        <f t="shared" si="5"/>
        <v>#DIV/0!</v>
      </c>
      <c r="Y37" s="14" t="e">
        <f t="shared" si="6"/>
        <v>#N/A</v>
      </c>
      <c r="Z37" s="14" t="e">
        <f t="shared" si="7"/>
        <v>#DIV/0!</v>
      </c>
      <c r="AA37" s="14" t="str">
        <f t="shared" si="8"/>
        <v>TEMPO MIN</v>
      </c>
      <c r="AB37" s="14">
        <f t="shared" si="9"/>
        <v>51</v>
      </c>
      <c r="AC37" s="14">
        <f t="shared" si="10"/>
        <v>6</v>
      </c>
      <c r="AD37" s="27">
        <f t="shared" si="11"/>
        <v>0.027777777777777776</v>
      </c>
      <c r="AE37" s="28">
        <f t="shared" si="12"/>
        <v>0</v>
      </c>
      <c r="AF37" s="29">
        <f t="shared" si="13"/>
        <v>-28.5</v>
      </c>
      <c r="AG37" s="14" t="e">
        <f t="shared" si="14"/>
        <v>#N/A</v>
      </c>
      <c r="AH37" s="14" t="e">
        <f t="shared" si="15"/>
        <v>#N/A</v>
      </c>
      <c r="AI37" s="14" t="e">
        <f t="shared" si="16"/>
        <v>#NUM!</v>
      </c>
      <c r="AJ37" s="14">
        <f t="shared" si="17"/>
        <v>1</v>
      </c>
      <c r="AK37" s="14">
        <f t="shared" si="18"/>
        <v>2</v>
      </c>
      <c r="AL37" s="30" t="e">
        <f t="shared" si="19"/>
        <v>#NUM!</v>
      </c>
    </row>
    <row r="38" spans="1:38" ht="15.75" hidden="1">
      <c r="A38" s="53" t="e">
        <f t="shared" si="1"/>
        <v>#NUM!</v>
      </c>
      <c r="B38" s="5">
        <f t="shared" si="2"/>
        <v>0</v>
      </c>
      <c r="C38" s="5" t="e">
        <f>VLOOKUP($B38,BPM!$A$15:$E$500,2,0)</f>
        <v>#N/A</v>
      </c>
      <c r="D38" s="5" t="e">
        <f>VLOOKUP($B38,BPM!$A$15:$E$500,3,0)</f>
        <v>#N/A</v>
      </c>
      <c r="E38" s="5" t="e">
        <f>VLOOKUP($B38,BPM!$A$15:$E$500,4,0)</f>
        <v>#N/A</v>
      </c>
      <c r="F38" s="5" t="e">
        <f>VLOOKUP($B38,BPM!$A$15:$E$500,5,0)</f>
        <v>#N/A</v>
      </c>
      <c r="I38" s="6"/>
      <c r="J38" s="7"/>
      <c r="K38" s="8"/>
      <c r="L38" s="8"/>
      <c r="M38" s="16"/>
      <c r="N38" s="16"/>
      <c r="O38" s="16"/>
      <c r="P38" s="16"/>
      <c r="Q38" s="16"/>
      <c r="R38" s="27">
        <f t="shared" si="3"/>
        <v>0</v>
      </c>
      <c r="S38" s="27">
        <f t="shared" si="3"/>
        <v>0</v>
      </c>
      <c r="T38" s="27">
        <f t="shared" si="3"/>
        <v>0</v>
      </c>
      <c r="U38" s="27">
        <f t="shared" si="3"/>
        <v>0</v>
      </c>
      <c r="V38" s="27">
        <f t="shared" si="3"/>
        <v>0</v>
      </c>
      <c r="W38" s="28">
        <f t="shared" si="4"/>
        <v>0</v>
      </c>
      <c r="X38" s="29" t="e">
        <f t="shared" si="5"/>
        <v>#DIV/0!</v>
      </c>
      <c r="Y38" s="14" t="e">
        <f t="shared" si="6"/>
        <v>#N/A</v>
      </c>
      <c r="Z38" s="14" t="e">
        <f t="shared" si="7"/>
        <v>#DIV/0!</v>
      </c>
      <c r="AA38" s="14" t="str">
        <f t="shared" si="8"/>
        <v>TEMPO MIN</v>
      </c>
      <c r="AB38" s="14">
        <f t="shared" si="9"/>
        <v>51</v>
      </c>
      <c r="AC38" s="14">
        <f t="shared" si="10"/>
        <v>6</v>
      </c>
      <c r="AD38" s="27">
        <f t="shared" si="11"/>
        <v>0.027777777777777776</v>
      </c>
      <c r="AE38" s="28">
        <f t="shared" si="12"/>
        <v>0</v>
      </c>
      <c r="AF38" s="29">
        <f t="shared" si="13"/>
        <v>-28.5</v>
      </c>
      <c r="AG38" s="14" t="e">
        <f t="shared" si="14"/>
        <v>#N/A</v>
      </c>
      <c r="AH38" s="14" t="e">
        <f t="shared" si="15"/>
        <v>#N/A</v>
      </c>
      <c r="AI38" s="14" t="e">
        <f t="shared" si="16"/>
        <v>#NUM!</v>
      </c>
      <c r="AJ38" s="14">
        <f t="shared" si="17"/>
        <v>1</v>
      </c>
      <c r="AK38" s="14">
        <f t="shared" si="18"/>
        <v>2</v>
      </c>
      <c r="AL38" s="30" t="e">
        <f t="shared" si="19"/>
        <v>#NUM!</v>
      </c>
    </row>
    <row r="39" spans="1:38" ht="15.75" hidden="1">
      <c r="A39" s="53" t="e">
        <f t="shared" si="1"/>
        <v>#NUM!</v>
      </c>
      <c r="B39" s="5">
        <f t="shared" si="2"/>
        <v>0</v>
      </c>
      <c r="C39" s="5" t="e">
        <f>VLOOKUP($B39,BPM!$A$15:$E$500,2,0)</f>
        <v>#N/A</v>
      </c>
      <c r="D39" s="5" t="e">
        <f>VLOOKUP($B39,BPM!$A$15:$E$500,3,0)</f>
        <v>#N/A</v>
      </c>
      <c r="E39" s="5" t="e">
        <f>VLOOKUP($B39,BPM!$A$15:$E$500,4,0)</f>
        <v>#N/A</v>
      </c>
      <c r="F39" s="5" t="e">
        <f>VLOOKUP($B39,BPM!$A$15:$E$500,5,0)</f>
        <v>#N/A</v>
      </c>
      <c r="I39" s="6"/>
      <c r="J39" s="7"/>
      <c r="K39" s="8"/>
      <c r="L39" s="8"/>
      <c r="M39" s="16"/>
      <c r="N39" s="16"/>
      <c r="O39" s="16"/>
      <c r="P39" s="16"/>
      <c r="Q39" s="16"/>
      <c r="R39" s="27">
        <f t="shared" si="3"/>
        <v>0</v>
      </c>
      <c r="S39" s="27">
        <f t="shared" si="3"/>
        <v>0</v>
      </c>
      <c r="T39" s="27">
        <f t="shared" si="3"/>
        <v>0</v>
      </c>
      <c r="U39" s="27">
        <f t="shared" si="3"/>
        <v>0</v>
      </c>
      <c r="V39" s="27">
        <f t="shared" si="3"/>
        <v>0</v>
      </c>
      <c r="W39" s="28">
        <f t="shared" si="4"/>
        <v>0</v>
      </c>
      <c r="X39" s="29" t="e">
        <f t="shared" si="5"/>
        <v>#DIV/0!</v>
      </c>
      <c r="Y39" s="14" t="e">
        <f t="shared" si="6"/>
        <v>#N/A</v>
      </c>
      <c r="Z39" s="14" t="e">
        <f t="shared" si="7"/>
        <v>#DIV/0!</v>
      </c>
      <c r="AA39" s="14" t="str">
        <f t="shared" si="8"/>
        <v>TEMPO MIN</v>
      </c>
      <c r="AB39" s="14">
        <f t="shared" si="9"/>
        <v>51</v>
      </c>
      <c r="AC39" s="14">
        <f t="shared" si="10"/>
        <v>6</v>
      </c>
      <c r="AD39" s="27">
        <f t="shared" si="11"/>
        <v>0.027777777777777776</v>
      </c>
      <c r="AE39" s="28">
        <f t="shared" si="12"/>
        <v>0</v>
      </c>
      <c r="AF39" s="29">
        <f t="shared" si="13"/>
        <v>-28.5</v>
      </c>
      <c r="AG39" s="14" t="e">
        <f t="shared" si="14"/>
        <v>#N/A</v>
      </c>
      <c r="AH39" s="14" t="e">
        <f t="shared" si="15"/>
        <v>#N/A</v>
      </c>
      <c r="AI39" s="14" t="e">
        <f t="shared" si="16"/>
        <v>#NUM!</v>
      </c>
      <c r="AJ39" s="14">
        <f t="shared" si="17"/>
        <v>1</v>
      </c>
      <c r="AK39" s="14">
        <f t="shared" si="18"/>
        <v>2</v>
      </c>
      <c r="AL39" s="30" t="e">
        <f t="shared" si="19"/>
        <v>#NUM!</v>
      </c>
    </row>
    <row r="40" spans="1:38" ht="15.75" hidden="1">
      <c r="A40" s="53" t="e">
        <f t="shared" si="1"/>
        <v>#NUM!</v>
      </c>
      <c r="B40" s="5">
        <f t="shared" si="2"/>
        <v>0</v>
      </c>
      <c r="C40" s="5" t="e">
        <f>VLOOKUP($B40,BPM!$A$15:$E$500,2,0)</f>
        <v>#N/A</v>
      </c>
      <c r="D40" s="5" t="e">
        <f>VLOOKUP($B40,BPM!$A$15:$E$500,3,0)</f>
        <v>#N/A</v>
      </c>
      <c r="E40" s="5" t="e">
        <f>VLOOKUP($B40,BPM!$A$15:$E$500,4,0)</f>
        <v>#N/A</v>
      </c>
      <c r="F40" s="5" t="e">
        <f>VLOOKUP($B40,BPM!$A$15:$E$500,5,0)</f>
        <v>#N/A</v>
      </c>
      <c r="I40" s="6"/>
      <c r="J40" s="7"/>
      <c r="K40" s="8"/>
      <c r="L40" s="8"/>
      <c r="M40" s="16"/>
      <c r="N40" s="16"/>
      <c r="O40" s="16"/>
      <c r="P40" s="16"/>
      <c r="Q40" s="16"/>
      <c r="R40" s="27">
        <f t="shared" si="3"/>
        <v>0</v>
      </c>
      <c r="S40" s="27">
        <f t="shared" si="3"/>
        <v>0</v>
      </c>
      <c r="T40" s="27">
        <f t="shared" si="3"/>
        <v>0</v>
      </c>
      <c r="U40" s="27">
        <f t="shared" si="3"/>
        <v>0</v>
      </c>
      <c r="V40" s="27">
        <f t="shared" si="3"/>
        <v>0</v>
      </c>
      <c r="W40" s="28">
        <f t="shared" si="4"/>
        <v>0</v>
      </c>
      <c r="X40" s="29" t="e">
        <f t="shared" si="5"/>
        <v>#DIV/0!</v>
      </c>
      <c r="Y40" s="14" t="e">
        <f t="shared" si="6"/>
        <v>#N/A</v>
      </c>
      <c r="Z40" s="14" t="e">
        <f t="shared" si="7"/>
        <v>#DIV/0!</v>
      </c>
      <c r="AA40" s="14" t="str">
        <f t="shared" si="8"/>
        <v>TEMPO MIN</v>
      </c>
      <c r="AB40" s="14">
        <f t="shared" si="9"/>
        <v>51</v>
      </c>
      <c r="AC40" s="14">
        <f t="shared" si="10"/>
        <v>6</v>
      </c>
      <c r="AD40" s="27">
        <f t="shared" si="11"/>
        <v>0.027777777777777776</v>
      </c>
      <c r="AE40" s="28">
        <f t="shared" si="12"/>
        <v>0</v>
      </c>
      <c r="AF40" s="29">
        <f t="shared" si="13"/>
        <v>-28.5</v>
      </c>
      <c r="AG40" s="14" t="e">
        <f t="shared" si="14"/>
        <v>#N/A</v>
      </c>
      <c r="AH40" s="14" t="e">
        <f t="shared" si="15"/>
        <v>#N/A</v>
      </c>
      <c r="AI40" s="14" t="e">
        <f t="shared" si="16"/>
        <v>#NUM!</v>
      </c>
      <c r="AJ40" s="14">
        <f t="shared" si="17"/>
        <v>1</v>
      </c>
      <c r="AK40" s="14">
        <f t="shared" si="18"/>
        <v>2</v>
      </c>
      <c r="AL40" s="30" t="e">
        <f t="shared" si="19"/>
        <v>#NUM!</v>
      </c>
    </row>
    <row r="41" spans="1:38" ht="15.75" hidden="1">
      <c r="A41" s="53" t="e">
        <f t="shared" si="1"/>
        <v>#NUM!</v>
      </c>
      <c r="B41" s="5">
        <f t="shared" si="2"/>
        <v>0</v>
      </c>
      <c r="C41" s="5" t="e">
        <f>VLOOKUP($B41,BPM!$A$15:$E$500,2,0)</f>
        <v>#N/A</v>
      </c>
      <c r="D41" s="5" t="e">
        <f>VLOOKUP($B41,BPM!$A$15:$E$500,3,0)</f>
        <v>#N/A</v>
      </c>
      <c r="E41" s="5" t="e">
        <f>VLOOKUP($B41,BPM!$A$15:$E$500,4,0)</f>
        <v>#N/A</v>
      </c>
      <c r="F41" s="5" t="e">
        <f>VLOOKUP($B41,BPM!$A$15:$E$500,5,0)</f>
        <v>#N/A</v>
      </c>
      <c r="I41" s="6"/>
      <c r="J41" s="7"/>
      <c r="K41" s="8"/>
      <c r="L41" s="8"/>
      <c r="M41" s="16"/>
      <c r="N41" s="16"/>
      <c r="O41" s="16"/>
      <c r="P41" s="16"/>
      <c r="Q41" s="16"/>
      <c r="R41" s="27">
        <f t="shared" si="3"/>
        <v>0</v>
      </c>
      <c r="S41" s="27">
        <f t="shared" si="3"/>
        <v>0</v>
      </c>
      <c r="T41" s="27">
        <f t="shared" si="3"/>
        <v>0</v>
      </c>
      <c r="U41" s="27">
        <f t="shared" si="3"/>
        <v>0</v>
      </c>
      <c r="V41" s="27">
        <f t="shared" si="3"/>
        <v>0</v>
      </c>
      <c r="W41" s="28">
        <f t="shared" si="4"/>
        <v>0</v>
      </c>
      <c r="X41" s="29" t="e">
        <f t="shared" si="5"/>
        <v>#DIV/0!</v>
      </c>
      <c r="Y41" s="14" t="e">
        <f t="shared" si="6"/>
        <v>#N/A</v>
      </c>
      <c r="Z41" s="14" t="e">
        <f t="shared" si="7"/>
        <v>#DIV/0!</v>
      </c>
      <c r="AA41" s="14" t="str">
        <f t="shared" si="8"/>
        <v>TEMPO MIN</v>
      </c>
      <c r="AB41" s="14">
        <f t="shared" si="9"/>
        <v>51</v>
      </c>
      <c r="AC41" s="14">
        <f t="shared" si="10"/>
        <v>6</v>
      </c>
      <c r="AD41" s="27">
        <f t="shared" si="11"/>
        <v>0.027777777777777776</v>
      </c>
      <c r="AE41" s="28">
        <f t="shared" si="12"/>
        <v>0</v>
      </c>
      <c r="AF41" s="29">
        <f t="shared" si="13"/>
        <v>-28.5</v>
      </c>
      <c r="AG41" s="14" t="e">
        <f t="shared" si="14"/>
        <v>#N/A</v>
      </c>
      <c r="AH41" s="14" t="e">
        <f t="shared" si="15"/>
        <v>#N/A</v>
      </c>
      <c r="AI41" s="14" t="e">
        <f t="shared" si="16"/>
        <v>#NUM!</v>
      </c>
      <c r="AJ41" s="14">
        <f t="shared" si="17"/>
        <v>1</v>
      </c>
      <c r="AK41" s="14">
        <f t="shared" si="18"/>
        <v>2</v>
      </c>
      <c r="AL41" s="30" t="e">
        <f t="shared" si="19"/>
        <v>#NUM!</v>
      </c>
    </row>
    <row r="42" spans="1:38" ht="15.75" hidden="1">
      <c r="A42" s="53" t="e">
        <f t="shared" si="1"/>
        <v>#NUM!</v>
      </c>
      <c r="B42" s="5">
        <f t="shared" si="2"/>
        <v>0</v>
      </c>
      <c r="C42" s="5" t="e">
        <f>VLOOKUP($B42,BPM!$A$15:$E$500,2,0)</f>
        <v>#N/A</v>
      </c>
      <c r="D42" s="5" t="e">
        <f>VLOOKUP($B42,BPM!$A$15:$E$500,3,0)</f>
        <v>#N/A</v>
      </c>
      <c r="E42" s="5" t="e">
        <f>VLOOKUP($B42,BPM!$A$15:$E$500,4,0)</f>
        <v>#N/A</v>
      </c>
      <c r="F42" s="5" t="e">
        <f>VLOOKUP($B42,BPM!$A$15:$E$500,5,0)</f>
        <v>#N/A</v>
      </c>
      <c r="I42" s="6"/>
      <c r="J42" s="7"/>
      <c r="K42" s="8"/>
      <c r="L42" s="8"/>
      <c r="M42" s="16"/>
      <c r="N42" s="16"/>
      <c r="O42" s="16"/>
      <c r="P42" s="16"/>
      <c r="Q42" s="16"/>
      <c r="R42" s="27">
        <f t="shared" si="3"/>
        <v>0</v>
      </c>
      <c r="S42" s="27">
        <f t="shared" si="3"/>
        <v>0</v>
      </c>
      <c r="T42" s="27">
        <f t="shared" si="3"/>
        <v>0</v>
      </c>
      <c r="U42" s="27">
        <f t="shared" si="3"/>
        <v>0</v>
      </c>
      <c r="V42" s="27">
        <f t="shared" si="3"/>
        <v>0</v>
      </c>
      <c r="W42" s="28">
        <f t="shared" si="4"/>
        <v>0</v>
      </c>
      <c r="X42" s="29" t="e">
        <f t="shared" si="5"/>
        <v>#DIV/0!</v>
      </c>
      <c r="Y42" s="14" t="e">
        <f t="shared" si="6"/>
        <v>#N/A</v>
      </c>
      <c r="Z42" s="14" t="e">
        <f t="shared" si="7"/>
        <v>#DIV/0!</v>
      </c>
      <c r="AA42" s="14" t="str">
        <f t="shared" si="8"/>
        <v>TEMPO MIN</v>
      </c>
      <c r="AB42" s="14">
        <f t="shared" si="9"/>
        <v>51</v>
      </c>
      <c r="AC42" s="14">
        <f t="shared" si="10"/>
        <v>6</v>
      </c>
      <c r="AD42" s="27">
        <f t="shared" si="11"/>
        <v>0.027777777777777776</v>
      </c>
      <c r="AE42" s="28">
        <f t="shared" si="12"/>
        <v>0</v>
      </c>
      <c r="AF42" s="29">
        <f t="shared" si="13"/>
        <v>-28.5</v>
      </c>
      <c r="AG42" s="14" t="e">
        <f t="shared" si="14"/>
        <v>#N/A</v>
      </c>
      <c r="AH42" s="14" t="e">
        <f t="shared" si="15"/>
        <v>#N/A</v>
      </c>
      <c r="AI42" s="14" t="e">
        <f t="shared" si="16"/>
        <v>#NUM!</v>
      </c>
      <c r="AJ42" s="14">
        <f t="shared" si="17"/>
        <v>1</v>
      </c>
      <c r="AK42" s="14">
        <f t="shared" si="18"/>
        <v>2</v>
      </c>
      <c r="AL42" s="30" t="e">
        <f t="shared" si="19"/>
        <v>#NUM!</v>
      </c>
    </row>
    <row r="43" spans="1:38" ht="15.75" hidden="1">
      <c r="A43" s="53" t="e">
        <f t="shared" si="1"/>
        <v>#NUM!</v>
      </c>
      <c r="B43" s="5">
        <f t="shared" si="2"/>
        <v>0</v>
      </c>
      <c r="C43" s="5" t="e">
        <f>VLOOKUP($B43,BPM!$A$15:$E$500,2,0)</f>
        <v>#N/A</v>
      </c>
      <c r="D43" s="5" t="e">
        <f>VLOOKUP($B43,BPM!$A$15:$E$500,3,0)</f>
        <v>#N/A</v>
      </c>
      <c r="E43" s="5" t="e">
        <f>VLOOKUP($B43,BPM!$A$15:$E$500,4,0)</f>
        <v>#N/A</v>
      </c>
      <c r="F43" s="5" t="e">
        <f>VLOOKUP($B43,BPM!$A$15:$E$500,5,0)</f>
        <v>#N/A</v>
      </c>
      <c r="I43" s="6"/>
      <c r="J43" s="7"/>
      <c r="K43" s="8"/>
      <c r="L43" s="8"/>
      <c r="M43" s="16"/>
      <c r="N43" s="16"/>
      <c r="O43" s="16"/>
      <c r="P43" s="16"/>
      <c r="Q43" s="16"/>
      <c r="R43" s="27">
        <f t="shared" si="3"/>
        <v>0</v>
      </c>
      <c r="S43" s="27">
        <f t="shared" si="3"/>
        <v>0</v>
      </c>
      <c r="T43" s="27">
        <f t="shared" si="3"/>
        <v>0</v>
      </c>
      <c r="U43" s="27">
        <f t="shared" si="3"/>
        <v>0</v>
      </c>
      <c r="V43" s="27">
        <f t="shared" si="3"/>
        <v>0</v>
      </c>
      <c r="W43" s="28">
        <f t="shared" si="4"/>
        <v>0</v>
      </c>
      <c r="X43" s="29" t="e">
        <f t="shared" si="5"/>
        <v>#DIV/0!</v>
      </c>
      <c r="Y43" s="14" t="e">
        <f t="shared" si="6"/>
        <v>#N/A</v>
      </c>
      <c r="Z43" s="14" t="e">
        <f t="shared" si="7"/>
        <v>#DIV/0!</v>
      </c>
      <c r="AA43" s="14" t="str">
        <f t="shared" si="8"/>
        <v>TEMPO MIN</v>
      </c>
      <c r="AB43" s="14">
        <f t="shared" si="9"/>
        <v>51</v>
      </c>
      <c r="AC43" s="14">
        <f t="shared" si="10"/>
        <v>6</v>
      </c>
      <c r="AD43" s="27">
        <f t="shared" si="11"/>
        <v>0.027777777777777776</v>
      </c>
      <c r="AE43" s="28">
        <f t="shared" si="12"/>
        <v>0</v>
      </c>
      <c r="AF43" s="29">
        <f t="shared" si="13"/>
        <v>-28.5</v>
      </c>
      <c r="AG43" s="14" t="e">
        <f t="shared" si="14"/>
        <v>#N/A</v>
      </c>
      <c r="AH43" s="14" t="e">
        <f t="shared" si="15"/>
        <v>#N/A</v>
      </c>
      <c r="AI43" s="14" t="e">
        <f t="shared" si="16"/>
        <v>#NUM!</v>
      </c>
      <c r="AJ43" s="14">
        <f t="shared" si="17"/>
        <v>1</v>
      </c>
      <c r="AK43" s="14">
        <f t="shared" si="18"/>
        <v>2</v>
      </c>
      <c r="AL43" s="30" t="e">
        <f t="shared" si="19"/>
        <v>#NUM!</v>
      </c>
    </row>
    <row r="44" spans="1:38" ht="15.75" hidden="1">
      <c r="A44" s="53" t="e">
        <f t="shared" si="1"/>
        <v>#NUM!</v>
      </c>
      <c r="B44" s="5">
        <f t="shared" si="2"/>
        <v>0</v>
      </c>
      <c r="C44" s="5" t="e">
        <f>VLOOKUP($B44,BPM!$A$15:$E$500,2,0)</f>
        <v>#N/A</v>
      </c>
      <c r="D44" s="5" t="e">
        <f>VLOOKUP($B44,BPM!$A$15:$E$500,3,0)</f>
        <v>#N/A</v>
      </c>
      <c r="E44" s="5" t="e">
        <f>VLOOKUP($B44,BPM!$A$15:$E$500,4,0)</f>
        <v>#N/A</v>
      </c>
      <c r="F44" s="5" t="e">
        <f>VLOOKUP($B44,BPM!$A$15:$E$500,5,0)</f>
        <v>#N/A</v>
      </c>
      <c r="I44" s="6"/>
      <c r="J44" s="7"/>
      <c r="K44" s="8"/>
      <c r="L44" s="8"/>
      <c r="M44" s="16"/>
      <c r="N44" s="16"/>
      <c r="O44" s="16"/>
      <c r="P44" s="16"/>
      <c r="Q44" s="16"/>
      <c r="R44" s="27">
        <f t="shared" si="3"/>
        <v>0</v>
      </c>
      <c r="S44" s="27">
        <f t="shared" si="3"/>
        <v>0</v>
      </c>
      <c r="T44" s="27">
        <f t="shared" si="3"/>
        <v>0</v>
      </c>
      <c r="U44" s="27">
        <f t="shared" si="3"/>
        <v>0</v>
      </c>
      <c r="V44" s="27">
        <f t="shared" si="3"/>
        <v>0</v>
      </c>
      <c r="W44" s="28">
        <f t="shared" si="4"/>
        <v>0</v>
      </c>
      <c r="X44" s="29" t="e">
        <f t="shared" si="5"/>
        <v>#DIV/0!</v>
      </c>
      <c r="Y44" s="14" t="e">
        <f t="shared" si="6"/>
        <v>#N/A</v>
      </c>
      <c r="Z44" s="14" t="e">
        <f t="shared" si="7"/>
        <v>#DIV/0!</v>
      </c>
      <c r="AA44" s="14" t="str">
        <f t="shared" si="8"/>
        <v>TEMPO MIN</v>
      </c>
      <c r="AB44" s="14">
        <f t="shared" si="9"/>
        <v>51</v>
      </c>
      <c r="AC44" s="14">
        <f t="shared" si="10"/>
        <v>6</v>
      </c>
      <c r="AD44" s="27">
        <f t="shared" si="11"/>
        <v>0.027777777777777776</v>
      </c>
      <c r="AE44" s="28">
        <f t="shared" si="12"/>
        <v>0</v>
      </c>
      <c r="AF44" s="29">
        <f t="shared" si="13"/>
        <v>-28.5</v>
      </c>
      <c r="AG44" s="14" t="e">
        <f t="shared" si="14"/>
        <v>#N/A</v>
      </c>
      <c r="AH44" s="14" t="e">
        <f t="shared" si="15"/>
        <v>#N/A</v>
      </c>
      <c r="AI44" s="14" t="e">
        <f t="shared" si="16"/>
        <v>#NUM!</v>
      </c>
      <c r="AJ44" s="14">
        <f t="shared" si="17"/>
        <v>1</v>
      </c>
      <c r="AK44" s="14">
        <f t="shared" si="18"/>
        <v>2</v>
      </c>
      <c r="AL44" s="30" t="e">
        <f t="shared" si="19"/>
        <v>#NUM!</v>
      </c>
    </row>
    <row r="45" spans="1:38" ht="15.75" hidden="1">
      <c r="A45" s="53" t="e">
        <f t="shared" si="1"/>
        <v>#NUM!</v>
      </c>
      <c r="B45" s="5">
        <f t="shared" si="2"/>
        <v>0</v>
      </c>
      <c r="C45" s="5" t="e">
        <f>VLOOKUP($B45,BPM!$A$15:$E$500,2,0)</f>
        <v>#N/A</v>
      </c>
      <c r="D45" s="5" t="e">
        <f>VLOOKUP($B45,BPM!$A$15:$E$500,3,0)</f>
        <v>#N/A</v>
      </c>
      <c r="E45" s="5" t="e">
        <f>VLOOKUP($B45,BPM!$A$15:$E$500,4,0)</f>
        <v>#N/A</v>
      </c>
      <c r="F45" s="5" t="e">
        <f>VLOOKUP($B45,BPM!$A$15:$E$500,5,0)</f>
        <v>#N/A</v>
      </c>
      <c r="I45" s="6"/>
      <c r="J45" s="7"/>
      <c r="K45" s="8"/>
      <c r="L45" s="8"/>
      <c r="M45" s="16"/>
      <c r="N45" s="16"/>
      <c r="O45" s="16"/>
      <c r="P45" s="16"/>
      <c r="Q45" s="16"/>
      <c r="R45" s="27">
        <f t="shared" si="3"/>
        <v>0</v>
      </c>
      <c r="S45" s="27">
        <f t="shared" si="3"/>
        <v>0</v>
      </c>
      <c r="T45" s="27">
        <f t="shared" si="3"/>
        <v>0</v>
      </c>
      <c r="U45" s="27">
        <f t="shared" si="3"/>
        <v>0</v>
      </c>
      <c r="V45" s="27">
        <f t="shared" si="3"/>
        <v>0</v>
      </c>
      <c r="W45" s="28">
        <f t="shared" si="4"/>
        <v>0</v>
      </c>
      <c r="X45" s="29" t="e">
        <f t="shared" si="5"/>
        <v>#DIV/0!</v>
      </c>
      <c r="Y45" s="14" t="e">
        <f t="shared" si="6"/>
        <v>#N/A</v>
      </c>
      <c r="Z45" s="14" t="e">
        <f t="shared" si="7"/>
        <v>#DIV/0!</v>
      </c>
      <c r="AA45" s="14" t="str">
        <f t="shared" si="8"/>
        <v>TEMPO MIN</v>
      </c>
      <c r="AB45" s="14">
        <f t="shared" si="9"/>
        <v>51</v>
      </c>
      <c r="AC45" s="14">
        <f t="shared" si="10"/>
        <v>6</v>
      </c>
      <c r="AD45" s="27">
        <f t="shared" si="11"/>
        <v>0.027777777777777776</v>
      </c>
      <c r="AE45" s="28">
        <f t="shared" si="12"/>
        <v>0</v>
      </c>
      <c r="AF45" s="29">
        <f t="shared" si="13"/>
        <v>-28.5</v>
      </c>
      <c r="AG45" s="14" t="e">
        <f t="shared" si="14"/>
        <v>#N/A</v>
      </c>
      <c r="AH45" s="14" t="e">
        <f t="shared" si="15"/>
        <v>#N/A</v>
      </c>
      <c r="AI45" s="14" t="e">
        <f t="shared" si="16"/>
        <v>#NUM!</v>
      </c>
      <c r="AJ45" s="14">
        <f t="shared" si="17"/>
        <v>1</v>
      </c>
      <c r="AK45" s="14">
        <f t="shared" si="18"/>
        <v>2</v>
      </c>
      <c r="AL45" s="30" t="e">
        <f t="shared" si="19"/>
        <v>#NUM!</v>
      </c>
    </row>
    <row r="46" spans="1:38" ht="15.75" hidden="1">
      <c r="A46" s="53" t="e">
        <f t="shared" si="1"/>
        <v>#NUM!</v>
      </c>
      <c r="B46" s="5">
        <f t="shared" si="2"/>
        <v>0</v>
      </c>
      <c r="C46" s="5" t="e">
        <f>VLOOKUP($B46,BPM!$A$15:$E$500,2,0)</f>
        <v>#N/A</v>
      </c>
      <c r="D46" s="5" t="e">
        <f>VLOOKUP($B46,BPM!$A$15:$E$500,3,0)</f>
        <v>#N/A</v>
      </c>
      <c r="E46" s="5" t="e">
        <f>VLOOKUP($B46,BPM!$A$15:$E$500,4,0)</f>
        <v>#N/A</v>
      </c>
      <c r="F46" s="5" t="e">
        <f>VLOOKUP($B46,BPM!$A$15:$E$500,5,0)</f>
        <v>#N/A</v>
      </c>
      <c r="I46" s="6"/>
      <c r="J46" s="7"/>
      <c r="K46" s="8"/>
      <c r="L46" s="8"/>
      <c r="M46" s="16"/>
      <c r="N46" s="16"/>
      <c r="O46" s="16"/>
      <c r="P46" s="16"/>
      <c r="Q46" s="16"/>
      <c r="R46" s="27">
        <f t="shared" si="3"/>
        <v>0</v>
      </c>
      <c r="S46" s="27">
        <f t="shared" si="3"/>
        <v>0</v>
      </c>
      <c r="T46" s="27">
        <f t="shared" si="3"/>
        <v>0</v>
      </c>
      <c r="U46" s="27">
        <f t="shared" si="3"/>
        <v>0</v>
      </c>
      <c r="V46" s="27">
        <f t="shared" si="3"/>
        <v>0</v>
      </c>
      <c r="W46" s="28">
        <f t="shared" si="4"/>
        <v>0</v>
      </c>
      <c r="X46" s="29" t="e">
        <f t="shared" si="5"/>
        <v>#DIV/0!</v>
      </c>
      <c r="Y46" s="14" t="e">
        <f t="shared" si="6"/>
        <v>#N/A</v>
      </c>
      <c r="Z46" s="14" t="e">
        <f t="shared" si="7"/>
        <v>#DIV/0!</v>
      </c>
      <c r="AA46" s="14" t="str">
        <f t="shared" si="8"/>
        <v>TEMPO MIN</v>
      </c>
      <c r="AB46" s="14">
        <f t="shared" si="9"/>
        <v>51</v>
      </c>
      <c r="AC46" s="14">
        <f t="shared" si="10"/>
        <v>6</v>
      </c>
      <c r="AD46" s="27">
        <f t="shared" si="11"/>
        <v>0.027777777777777776</v>
      </c>
      <c r="AE46" s="28">
        <f t="shared" si="12"/>
        <v>0</v>
      </c>
      <c r="AF46" s="29">
        <f t="shared" si="13"/>
        <v>-28.5</v>
      </c>
      <c r="AG46" s="14" t="e">
        <f t="shared" si="14"/>
        <v>#N/A</v>
      </c>
      <c r="AH46" s="14" t="e">
        <f t="shared" si="15"/>
        <v>#N/A</v>
      </c>
      <c r="AI46" s="14" t="e">
        <f t="shared" si="16"/>
        <v>#NUM!</v>
      </c>
      <c r="AJ46" s="14">
        <f t="shared" si="17"/>
        <v>1</v>
      </c>
      <c r="AK46" s="14">
        <f t="shared" si="18"/>
        <v>2</v>
      </c>
      <c r="AL46" s="30" t="e">
        <f t="shared" si="19"/>
        <v>#NUM!</v>
      </c>
    </row>
    <row r="47" spans="1:38" ht="15.75" hidden="1">
      <c r="A47" s="53" t="e">
        <f t="shared" si="1"/>
        <v>#NUM!</v>
      </c>
      <c r="B47" s="5">
        <f t="shared" si="2"/>
        <v>0</v>
      </c>
      <c r="C47" s="5" t="e">
        <f>VLOOKUP($B47,BPM!$A$15:$E$500,2,0)</f>
        <v>#N/A</v>
      </c>
      <c r="D47" s="5" t="e">
        <f>VLOOKUP($B47,BPM!$A$15:$E$500,3,0)</f>
        <v>#N/A</v>
      </c>
      <c r="E47" s="5" t="e">
        <f>VLOOKUP($B47,BPM!$A$15:$E$500,4,0)</f>
        <v>#N/A</v>
      </c>
      <c r="F47" s="5" t="e">
        <f>VLOOKUP($B47,BPM!$A$15:$E$500,5,0)</f>
        <v>#N/A</v>
      </c>
      <c r="I47" s="6"/>
      <c r="J47" s="7"/>
      <c r="K47" s="8"/>
      <c r="L47" s="8"/>
      <c r="M47" s="16"/>
      <c r="N47" s="16"/>
      <c r="O47" s="16"/>
      <c r="P47" s="16"/>
      <c r="Q47" s="16"/>
      <c r="R47" s="27">
        <f t="shared" si="3"/>
        <v>0</v>
      </c>
      <c r="S47" s="27">
        <f t="shared" si="3"/>
        <v>0</v>
      </c>
      <c r="T47" s="27">
        <f t="shared" si="3"/>
        <v>0</v>
      </c>
      <c r="U47" s="27">
        <f t="shared" si="3"/>
        <v>0</v>
      </c>
      <c r="V47" s="27">
        <f t="shared" si="3"/>
        <v>0</v>
      </c>
      <c r="W47" s="28">
        <f t="shared" si="4"/>
        <v>0</v>
      </c>
      <c r="X47" s="29" t="e">
        <f t="shared" si="5"/>
        <v>#DIV/0!</v>
      </c>
      <c r="Y47" s="14" t="e">
        <f t="shared" si="6"/>
        <v>#N/A</v>
      </c>
      <c r="Z47" s="14" t="e">
        <f t="shared" si="7"/>
        <v>#DIV/0!</v>
      </c>
      <c r="AA47" s="14" t="str">
        <f t="shared" si="8"/>
        <v>TEMPO MIN</v>
      </c>
      <c r="AB47" s="14">
        <f t="shared" si="9"/>
        <v>51</v>
      </c>
      <c r="AC47" s="14">
        <f t="shared" si="10"/>
        <v>6</v>
      </c>
      <c r="AD47" s="27">
        <f t="shared" si="11"/>
        <v>0.027777777777777776</v>
      </c>
      <c r="AE47" s="28">
        <f t="shared" si="12"/>
        <v>0</v>
      </c>
      <c r="AF47" s="29">
        <f t="shared" si="13"/>
        <v>-28.5</v>
      </c>
      <c r="AG47" s="14" t="e">
        <f t="shared" si="14"/>
        <v>#N/A</v>
      </c>
      <c r="AH47" s="14" t="e">
        <f t="shared" si="15"/>
        <v>#N/A</v>
      </c>
      <c r="AI47" s="14" t="e">
        <f t="shared" si="16"/>
        <v>#NUM!</v>
      </c>
      <c r="AJ47" s="14">
        <f t="shared" si="17"/>
        <v>1</v>
      </c>
      <c r="AK47" s="14">
        <f t="shared" si="18"/>
        <v>2</v>
      </c>
      <c r="AL47" s="30" t="e">
        <f t="shared" si="19"/>
        <v>#NUM!</v>
      </c>
    </row>
    <row r="48" spans="1:38" ht="15.75" hidden="1">
      <c r="A48" s="53" t="e">
        <f t="shared" si="1"/>
        <v>#NUM!</v>
      </c>
      <c r="B48" s="5">
        <f t="shared" si="2"/>
        <v>0</v>
      </c>
      <c r="C48" s="5" t="e">
        <f>VLOOKUP($B48,BPM!$A$15:$E$500,2,0)</f>
        <v>#N/A</v>
      </c>
      <c r="D48" s="5" t="e">
        <f>VLOOKUP($B48,BPM!$A$15:$E$500,3,0)</f>
        <v>#N/A</v>
      </c>
      <c r="E48" s="5" t="e">
        <f>VLOOKUP($B48,BPM!$A$15:$E$500,4,0)</f>
        <v>#N/A</v>
      </c>
      <c r="F48" s="5" t="e">
        <f>VLOOKUP($B48,BPM!$A$15:$E$500,5,0)</f>
        <v>#N/A</v>
      </c>
      <c r="I48" s="6"/>
      <c r="J48" s="7"/>
      <c r="K48" s="8"/>
      <c r="L48" s="8"/>
      <c r="M48" s="16"/>
      <c r="N48" s="16"/>
      <c r="O48" s="16"/>
      <c r="P48" s="16"/>
      <c r="Q48" s="16"/>
      <c r="R48" s="27">
        <f t="shared" si="3"/>
        <v>0</v>
      </c>
      <c r="S48" s="27">
        <f t="shared" si="3"/>
        <v>0</v>
      </c>
      <c r="T48" s="27">
        <f t="shared" si="3"/>
        <v>0</v>
      </c>
      <c r="U48" s="27">
        <f t="shared" si="3"/>
        <v>0</v>
      </c>
      <c r="V48" s="27">
        <f t="shared" si="3"/>
        <v>0</v>
      </c>
      <c r="W48" s="28">
        <f t="shared" si="4"/>
        <v>0</v>
      </c>
      <c r="X48" s="29" t="e">
        <f t="shared" si="5"/>
        <v>#DIV/0!</v>
      </c>
      <c r="Y48" s="14" t="e">
        <f t="shared" si="6"/>
        <v>#N/A</v>
      </c>
      <c r="Z48" s="14" t="e">
        <f t="shared" si="7"/>
        <v>#DIV/0!</v>
      </c>
      <c r="AA48" s="14" t="str">
        <f t="shared" si="8"/>
        <v>TEMPO MIN</v>
      </c>
      <c r="AB48" s="14">
        <f t="shared" si="9"/>
        <v>51</v>
      </c>
      <c r="AC48" s="14">
        <f t="shared" si="10"/>
        <v>6</v>
      </c>
      <c r="AD48" s="27">
        <f t="shared" si="11"/>
        <v>0.027777777777777776</v>
      </c>
      <c r="AE48" s="28">
        <f t="shared" si="12"/>
        <v>0</v>
      </c>
      <c r="AF48" s="29">
        <f t="shared" si="13"/>
        <v>-28.5</v>
      </c>
      <c r="AG48" s="14" t="e">
        <f t="shared" si="14"/>
        <v>#N/A</v>
      </c>
      <c r="AH48" s="14" t="e">
        <f t="shared" si="15"/>
        <v>#N/A</v>
      </c>
      <c r="AI48" s="14" t="e">
        <f t="shared" si="16"/>
        <v>#NUM!</v>
      </c>
      <c r="AJ48" s="14">
        <f t="shared" si="17"/>
        <v>1</v>
      </c>
      <c r="AK48" s="14">
        <f t="shared" si="18"/>
        <v>2</v>
      </c>
      <c r="AL48" s="30" t="e">
        <f t="shared" si="19"/>
        <v>#NUM!</v>
      </c>
    </row>
    <row r="49" spans="1:38" ht="15.75" hidden="1">
      <c r="A49" s="53" t="e">
        <f t="shared" si="1"/>
        <v>#NUM!</v>
      </c>
      <c r="B49" s="5">
        <f t="shared" si="2"/>
        <v>0</v>
      </c>
      <c r="C49" s="5" t="e">
        <f>VLOOKUP($B49,BPM!$A$15:$E$500,2,0)</f>
        <v>#N/A</v>
      </c>
      <c r="D49" s="5" t="e">
        <f>VLOOKUP($B49,BPM!$A$15:$E$500,3,0)</f>
        <v>#N/A</v>
      </c>
      <c r="E49" s="5" t="e">
        <f>VLOOKUP($B49,BPM!$A$15:$E$500,4,0)</f>
        <v>#N/A</v>
      </c>
      <c r="F49" s="5" t="e">
        <f>VLOOKUP($B49,BPM!$A$15:$E$500,5,0)</f>
        <v>#N/A</v>
      </c>
      <c r="I49" s="6"/>
      <c r="J49" s="7"/>
      <c r="K49" s="8"/>
      <c r="L49" s="8"/>
      <c r="M49" s="16"/>
      <c r="N49" s="16"/>
      <c r="O49" s="16"/>
      <c r="P49" s="52"/>
      <c r="Q49" s="52"/>
      <c r="R49" s="27">
        <f t="shared" si="3"/>
        <v>0</v>
      </c>
      <c r="S49" s="27">
        <f t="shared" si="3"/>
        <v>0</v>
      </c>
      <c r="T49" s="27">
        <f t="shared" si="3"/>
        <v>0</v>
      </c>
      <c r="U49" s="27">
        <f t="shared" si="3"/>
        <v>0</v>
      </c>
      <c r="V49" s="27">
        <f t="shared" si="3"/>
        <v>0</v>
      </c>
      <c r="W49" s="28">
        <f t="shared" si="4"/>
        <v>0</v>
      </c>
      <c r="X49" s="29" t="e">
        <f t="shared" si="5"/>
        <v>#DIV/0!</v>
      </c>
      <c r="Y49" s="14" t="e">
        <f t="shared" si="6"/>
        <v>#N/A</v>
      </c>
      <c r="Z49" s="14" t="e">
        <f t="shared" si="7"/>
        <v>#DIV/0!</v>
      </c>
      <c r="AA49" s="14" t="str">
        <f t="shared" si="8"/>
        <v>TEMPO MIN</v>
      </c>
      <c r="AB49" s="14">
        <f t="shared" si="9"/>
        <v>51</v>
      </c>
      <c r="AC49" s="14">
        <f t="shared" si="10"/>
        <v>6</v>
      </c>
      <c r="AD49" s="27">
        <f t="shared" si="11"/>
        <v>0.027777777777777776</v>
      </c>
      <c r="AE49" s="28">
        <f t="shared" si="12"/>
        <v>0</v>
      </c>
      <c r="AF49" s="29">
        <f t="shared" si="13"/>
        <v>-28.5</v>
      </c>
      <c r="AG49" s="14" t="e">
        <f t="shared" si="14"/>
        <v>#N/A</v>
      </c>
      <c r="AH49" s="14" t="e">
        <f t="shared" si="15"/>
        <v>#N/A</v>
      </c>
      <c r="AI49" s="14" t="e">
        <f t="shared" si="16"/>
        <v>#NUM!</v>
      </c>
      <c r="AJ49" s="14">
        <f t="shared" si="17"/>
        <v>1</v>
      </c>
      <c r="AK49" s="14">
        <f t="shared" si="18"/>
        <v>2</v>
      </c>
      <c r="AL49" s="30" t="e">
        <f t="shared" si="19"/>
        <v>#NUM!</v>
      </c>
    </row>
    <row r="50" spans="1:38" ht="15.75" hidden="1">
      <c r="A50" s="53" t="e">
        <f t="shared" si="1"/>
        <v>#NUM!</v>
      </c>
      <c r="B50" s="5">
        <f t="shared" si="2"/>
        <v>0</v>
      </c>
      <c r="C50" s="5" t="e">
        <f>VLOOKUP($B50,BPM!$A$15:$E$500,2,0)</f>
        <v>#N/A</v>
      </c>
      <c r="D50" s="5" t="e">
        <f>VLOOKUP($B50,BPM!$A$15:$E$500,3,0)</f>
        <v>#N/A</v>
      </c>
      <c r="E50" s="5" t="e">
        <f>VLOOKUP($B50,BPM!$A$15:$E$500,4,0)</f>
        <v>#N/A</v>
      </c>
      <c r="F50" s="5" t="e">
        <f>VLOOKUP($B50,BPM!$A$15:$E$500,5,0)</f>
        <v>#N/A</v>
      </c>
      <c r="I50" s="6"/>
      <c r="J50" s="7"/>
      <c r="K50" s="8"/>
      <c r="L50" s="8"/>
      <c r="M50" s="16"/>
      <c r="N50" s="16"/>
      <c r="O50" s="16"/>
      <c r="P50" s="52"/>
      <c r="Q50" s="52"/>
      <c r="R50" s="27">
        <f t="shared" si="3"/>
        <v>0</v>
      </c>
      <c r="S50" s="27">
        <f t="shared" si="3"/>
        <v>0</v>
      </c>
      <c r="T50" s="27">
        <f t="shared" si="3"/>
        <v>0</v>
      </c>
      <c r="U50" s="27">
        <f t="shared" si="3"/>
        <v>0</v>
      </c>
      <c r="V50" s="27">
        <f t="shared" si="3"/>
        <v>0</v>
      </c>
      <c r="W50" s="28">
        <f t="shared" si="4"/>
        <v>0</v>
      </c>
      <c r="X50" s="29" t="e">
        <f t="shared" si="5"/>
        <v>#DIV/0!</v>
      </c>
      <c r="Y50" s="14" t="e">
        <f t="shared" si="6"/>
        <v>#N/A</v>
      </c>
      <c r="Z50" s="14" t="e">
        <f t="shared" si="7"/>
        <v>#DIV/0!</v>
      </c>
      <c r="AA50" s="14" t="str">
        <f t="shared" si="8"/>
        <v>TEMPO MIN</v>
      </c>
      <c r="AB50" s="14">
        <f t="shared" si="9"/>
        <v>51</v>
      </c>
      <c r="AC50" s="14">
        <f t="shared" si="10"/>
        <v>6</v>
      </c>
      <c r="AD50" s="27">
        <f t="shared" si="11"/>
        <v>0.027777777777777776</v>
      </c>
      <c r="AE50" s="28">
        <f t="shared" si="12"/>
        <v>0</v>
      </c>
      <c r="AF50" s="29">
        <f t="shared" si="13"/>
        <v>-28.5</v>
      </c>
      <c r="AG50" s="14" t="e">
        <f t="shared" si="14"/>
        <v>#N/A</v>
      </c>
      <c r="AH50" s="14" t="e">
        <f t="shared" si="15"/>
        <v>#N/A</v>
      </c>
      <c r="AI50" s="14" t="e">
        <f t="shared" si="16"/>
        <v>#NUM!</v>
      </c>
      <c r="AJ50" s="14">
        <f t="shared" si="17"/>
        <v>1</v>
      </c>
      <c r="AK50" s="14">
        <f t="shared" si="18"/>
        <v>2</v>
      </c>
      <c r="AL50" s="30" t="e">
        <f t="shared" si="19"/>
        <v>#NUM!</v>
      </c>
    </row>
    <row r="51" spans="1:38" ht="15.75" hidden="1">
      <c r="A51" s="53" t="e">
        <f t="shared" si="1"/>
        <v>#NUM!</v>
      </c>
      <c r="B51" s="5">
        <f t="shared" si="2"/>
        <v>0</v>
      </c>
      <c r="C51" s="5" t="e">
        <f>VLOOKUP($B51,BPM!$A$15:$E$500,2,0)</f>
        <v>#N/A</v>
      </c>
      <c r="D51" s="5" t="e">
        <f>VLOOKUP($B51,BPM!$A$15:$E$500,3,0)</f>
        <v>#N/A</v>
      </c>
      <c r="E51" s="5" t="e">
        <f>VLOOKUP($B51,BPM!$A$15:$E$500,4,0)</f>
        <v>#N/A</v>
      </c>
      <c r="F51" s="5" t="e">
        <f>VLOOKUP($B51,BPM!$A$15:$E$500,5,0)</f>
        <v>#N/A</v>
      </c>
      <c r="I51" s="6"/>
      <c r="J51" s="7"/>
      <c r="K51" s="8"/>
      <c r="L51" s="8"/>
      <c r="M51" s="16"/>
      <c r="N51" s="16"/>
      <c r="O51" s="16"/>
      <c r="P51" s="52"/>
      <c r="Q51" s="52"/>
      <c r="R51" s="27">
        <f t="shared" si="3"/>
        <v>0</v>
      </c>
      <c r="S51" s="27">
        <f t="shared" si="3"/>
        <v>0</v>
      </c>
      <c r="T51" s="27">
        <f t="shared" si="3"/>
        <v>0</v>
      </c>
      <c r="U51" s="27">
        <f t="shared" si="3"/>
        <v>0</v>
      </c>
      <c r="V51" s="27">
        <f t="shared" si="3"/>
        <v>0</v>
      </c>
      <c r="W51" s="28">
        <f t="shared" si="4"/>
        <v>0</v>
      </c>
      <c r="X51" s="29" t="e">
        <f t="shared" si="5"/>
        <v>#DIV/0!</v>
      </c>
      <c r="Y51" s="14" t="e">
        <f t="shared" si="6"/>
        <v>#N/A</v>
      </c>
      <c r="Z51" s="14" t="e">
        <f t="shared" si="7"/>
        <v>#DIV/0!</v>
      </c>
      <c r="AA51" s="14" t="str">
        <f t="shared" si="8"/>
        <v>TEMPO MIN</v>
      </c>
      <c r="AB51" s="14">
        <f t="shared" si="9"/>
        <v>51</v>
      </c>
      <c r="AC51" s="14">
        <f t="shared" si="10"/>
        <v>6</v>
      </c>
      <c r="AD51" s="27">
        <f t="shared" si="11"/>
        <v>0.027777777777777776</v>
      </c>
      <c r="AE51" s="28">
        <f t="shared" si="12"/>
        <v>0</v>
      </c>
      <c r="AF51" s="29">
        <f t="shared" si="13"/>
        <v>-28.5</v>
      </c>
      <c r="AG51" s="14" t="e">
        <f t="shared" si="14"/>
        <v>#N/A</v>
      </c>
      <c r="AH51" s="14" t="e">
        <f t="shared" si="15"/>
        <v>#N/A</v>
      </c>
      <c r="AI51" s="14" t="e">
        <f t="shared" si="16"/>
        <v>#NUM!</v>
      </c>
      <c r="AJ51" s="14">
        <f t="shared" si="17"/>
        <v>1</v>
      </c>
      <c r="AK51" s="14">
        <f t="shared" si="18"/>
        <v>2</v>
      </c>
      <c r="AL51" s="30" t="e">
        <f t="shared" si="19"/>
        <v>#NUM!</v>
      </c>
    </row>
    <row r="52" spans="1:38" ht="15.75" hidden="1">
      <c r="A52" s="53" t="e">
        <f t="shared" si="1"/>
        <v>#NUM!</v>
      </c>
      <c r="B52" s="5">
        <f t="shared" si="2"/>
        <v>0</v>
      </c>
      <c r="C52" s="5" t="e">
        <f>VLOOKUP($B52,BPM!$A$15:$E$500,2,0)</f>
        <v>#N/A</v>
      </c>
      <c r="D52" s="5" t="e">
        <f>VLOOKUP($B52,BPM!$A$15:$E$500,3,0)</f>
        <v>#N/A</v>
      </c>
      <c r="E52" s="5" t="e">
        <f>VLOOKUP($B52,BPM!$A$15:$E$500,4,0)</f>
        <v>#N/A</v>
      </c>
      <c r="F52" s="5" t="e">
        <f>VLOOKUP($B52,BPM!$A$15:$E$500,5,0)</f>
        <v>#N/A</v>
      </c>
      <c r="I52" s="6"/>
      <c r="J52" s="7"/>
      <c r="K52" s="8"/>
      <c r="L52" s="8"/>
      <c r="M52" s="16"/>
      <c r="N52" s="16"/>
      <c r="O52" s="16"/>
      <c r="P52" s="52"/>
      <c r="Q52" s="52"/>
      <c r="R52" s="27">
        <f t="shared" si="3"/>
        <v>0</v>
      </c>
      <c r="S52" s="27">
        <f t="shared" si="3"/>
        <v>0</v>
      </c>
      <c r="T52" s="27">
        <f t="shared" si="3"/>
        <v>0</v>
      </c>
      <c r="U52" s="27">
        <f t="shared" si="3"/>
        <v>0</v>
      </c>
      <c r="V52" s="27">
        <f t="shared" si="3"/>
        <v>0</v>
      </c>
      <c r="W52" s="28">
        <f t="shared" si="4"/>
        <v>0</v>
      </c>
      <c r="X52" s="29" t="e">
        <f t="shared" si="5"/>
        <v>#DIV/0!</v>
      </c>
      <c r="Y52" s="14" t="e">
        <f t="shared" si="6"/>
        <v>#N/A</v>
      </c>
      <c r="Z52" s="14" t="e">
        <f t="shared" si="7"/>
        <v>#DIV/0!</v>
      </c>
      <c r="AA52" s="14" t="str">
        <f t="shared" si="8"/>
        <v>TEMPO MIN</v>
      </c>
      <c r="AB52" s="14">
        <f t="shared" si="9"/>
        <v>51</v>
      </c>
      <c r="AC52" s="14">
        <f t="shared" si="10"/>
        <v>6</v>
      </c>
      <c r="AD52" s="27">
        <f t="shared" si="11"/>
        <v>0.027777777777777776</v>
      </c>
      <c r="AE52" s="28">
        <f t="shared" si="12"/>
        <v>0</v>
      </c>
      <c r="AF52" s="29">
        <f t="shared" si="13"/>
        <v>-28.5</v>
      </c>
      <c r="AG52" s="14" t="e">
        <f t="shared" si="14"/>
        <v>#N/A</v>
      </c>
      <c r="AH52" s="14" t="e">
        <f t="shared" si="15"/>
        <v>#N/A</v>
      </c>
      <c r="AI52" s="14" t="e">
        <f t="shared" si="16"/>
        <v>#NUM!</v>
      </c>
      <c r="AJ52" s="14">
        <f t="shared" si="17"/>
        <v>1</v>
      </c>
      <c r="AK52" s="14">
        <f t="shared" si="18"/>
        <v>2</v>
      </c>
      <c r="AL52" s="30" t="e">
        <f t="shared" si="19"/>
        <v>#NUM!</v>
      </c>
    </row>
    <row r="53" spans="1:38" ht="15.75" hidden="1">
      <c r="A53" s="53" t="e">
        <f aca="true" t="shared" si="20" ref="A53:A62">AL53</f>
        <v>#NUM!</v>
      </c>
      <c r="B53" s="5">
        <f aca="true" t="shared" si="21" ref="B53:B62">J53</f>
        <v>0</v>
      </c>
      <c r="C53" s="5" t="e">
        <f>VLOOKUP($B53,BPM!$A$15:$E$500,2,0)</f>
        <v>#N/A</v>
      </c>
      <c r="D53" s="5" t="e">
        <f>VLOOKUP($B53,BPM!$A$15:$E$500,3,0)</f>
        <v>#N/A</v>
      </c>
      <c r="E53" s="5" t="e">
        <f>VLOOKUP($B53,BPM!$A$15:$E$500,4,0)</f>
        <v>#N/A</v>
      </c>
      <c r="F53" s="5" t="e">
        <f>VLOOKUP($B53,BPM!$A$15:$E$500,5,0)</f>
        <v>#N/A</v>
      </c>
      <c r="I53" s="6"/>
      <c r="J53" s="7"/>
      <c r="K53" s="8"/>
      <c r="L53" s="8"/>
      <c r="M53" s="16"/>
      <c r="N53" s="16"/>
      <c r="O53" s="16"/>
      <c r="P53" s="52"/>
      <c r="Q53" s="52"/>
      <c r="R53" s="27">
        <f aca="true" t="shared" si="22" ref="R53:R62">TIME(HOUR(M53),MINUTE(M53),0)</f>
        <v>0</v>
      </c>
      <c r="S53" s="27">
        <f aca="true" t="shared" si="23" ref="S53:S62">TIME(HOUR(N53),MINUTE(N53),0)</f>
        <v>0</v>
      </c>
      <c r="T53" s="27">
        <f aca="true" t="shared" si="24" ref="T53:T62">TIME(HOUR(O53),MINUTE(O53),0)</f>
        <v>0</v>
      </c>
      <c r="U53" s="27">
        <f aca="true" t="shared" si="25" ref="U53:U62">TIME(HOUR(P53),MINUTE(P53),0)</f>
        <v>0</v>
      </c>
      <c r="V53" s="27">
        <f aca="true" t="shared" si="26" ref="V53:V62">TIME(HOUR(Q53),MINUTE(Q53),0)</f>
        <v>0</v>
      </c>
      <c r="W53" s="28">
        <f aca="true" t="shared" si="27" ref="W53:W62">MAX($C$6,MINUTE(T53-S53))</f>
        <v>0</v>
      </c>
      <c r="X53" s="29" t="e">
        <f aca="true" t="shared" si="28" ref="X53:X62">$C$2/((S53-R53)/$E$1)</f>
        <v>#DIV/0!</v>
      </c>
      <c r="Y53" s="14" t="e">
        <f aca="true" t="shared" si="29" ref="Y53:Y62">(C53+D53)/2</f>
        <v>#N/A</v>
      </c>
      <c r="Z53" s="14" t="e">
        <f aca="true" t="shared" si="30" ref="Z53:Z62">(X53*2-C$4)*100/(Y53)</f>
        <v>#DIV/0!</v>
      </c>
      <c r="AA53" s="14" t="str">
        <f aca="true" t="shared" si="31" ref="AA53:AA62">IF(TIME(HOUR(S53-R53),MINUTE(S53-R53),0)&gt;$F$4,"TEMPO MAX",IF(TIME(HOUR(S53-R53),MINUTE(S53-R53+$F$1*3),0)&lt;$F$3,"TEMPO MIN",""))</f>
        <v>TEMPO MIN</v>
      </c>
      <c r="AB53" s="14">
        <f aca="true" t="shared" si="32" ref="AB53:AB62">IF($F$3&gt;S53-R53,MINUTE($F$3-(S53-R53)),0)</f>
        <v>51</v>
      </c>
      <c r="AC53" s="14">
        <f t="shared" si="10"/>
        <v>6</v>
      </c>
      <c r="AD53" s="27">
        <f aca="true" t="shared" si="33" ref="AD53:AD62">TIME(HOUR(N53+$C$5),MINUTE(N53+$C$5),0)</f>
        <v>0.027777777777777776</v>
      </c>
      <c r="AE53" s="28">
        <f aca="true" t="shared" si="34" ref="AE53:AE62">MAX($D$6,MINUTE(V53-U53))</f>
        <v>0</v>
      </c>
      <c r="AF53" s="29">
        <f aca="true" t="shared" si="35" ref="AF53:AF62">$D$2/((U53-AD53)/$E$1)</f>
        <v>-28.5</v>
      </c>
      <c r="AG53" s="14" t="e">
        <f aca="true" t="shared" si="36" ref="AG53:AG62">(E53+F53)/2</f>
        <v>#N/A</v>
      </c>
      <c r="AH53" s="14" t="e">
        <f aca="true" t="shared" si="37" ref="AH53:AH62">(AF53*2-$D$4)*100/(AG53)</f>
        <v>#N/A</v>
      </c>
      <c r="AI53" s="14" t="e">
        <f aca="true" t="shared" si="38" ref="AI53:AI62">IF(TIME(HOUR(P53-AD53),MINUTE(P53-AD53),0)&gt;$G$4,"TEMPO MAX",IF(TIME(HOUR(P53-AD53),MINUTE(P53-AD53+$F$1*3),0)&lt;$G$3,"TEMPO MIN",""))</f>
        <v>#NUM!</v>
      </c>
      <c r="AJ53" s="14">
        <f aca="true" t="shared" si="39" ref="AJ53:AJ62">IF($G$3&gt;U53-AD53,MINUTE($G$3-(U53-AD53)),0)</f>
        <v>1</v>
      </c>
      <c r="AK53" s="14">
        <f t="shared" si="18"/>
        <v>2</v>
      </c>
      <c r="AL53" s="30" t="e">
        <f aca="true" t="shared" si="40" ref="AL53:AL62">IF(OR(AI53&lt;&gt;"",AA53&lt;&gt;"",G53&lt;&gt;""),0,Z53+AH53-AK53-AC53)</f>
        <v>#NUM!</v>
      </c>
    </row>
    <row r="54" spans="1:38" ht="15.75" hidden="1">
      <c r="A54" s="53" t="e">
        <f t="shared" si="20"/>
        <v>#NUM!</v>
      </c>
      <c r="B54" s="5">
        <f t="shared" si="21"/>
        <v>0</v>
      </c>
      <c r="C54" s="5" t="e">
        <f>VLOOKUP($B54,BPM!$A$15:$E$500,2,0)</f>
        <v>#N/A</v>
      </c>
      <c r="D54" s="5" t="e">
        <f>VLOOKUP($B54,BPM!$A$15:$E$500,3,0)</f>
        <v>#N/A</v>
      </c>
      <c r="E54" s="5" t="e">
        <f>VLOOKUP($B54,BPM!$A$15:$E$500,4,0)</f>
        <v>#N/A</v>
      </c>
      <c r="F54" s="5" t="e">
        <f>VLOOKUP($B54,BPM!$A$15:$E$500,5,0)</f>
        <v>#N/A</v>
      </c>
      <c r="I54" s="6"/>
      <c r="J54" s="7"/>
      <c r="K54" s="8"/>
      <c r="L54" s="8"/>
      <c r="M54" s="16"/>
      <c r="N54" s="16"/>
      <c r="O54" s="16"/>
      <c r="P54" s="52"/>
      <c r="Q54" s="52"/>
      <c r="R54" s="27">
        <f t="shared" si="22"/>
        <v>0</v>
      </c>
      <c r="S54" s="27">
        <f t="shared" si="23"/>
        <v>0</v>
      </c>
      <c r="T54" s="27">
        <f t="shared" si="24"/>
        <v>0</v>
      </c>
      <c r="U54" s="27">
        <f t="shared" si="25"/>
        <v>0</v>
      </c>
      <c r="V54" s="27">
        <f t="shared" si="26"/>
        <v>0</v>
      </c>
      <c r="W54" s="28">
        <f t="shared" si="27"/>
        <v>0</v>
      </c>
      <c r="X54" s="29" t="e">
        <f t="shared" si="28"/>
        <v>#DIV/0!</v>
      </c>
      <c r="Y54" s="14" t="e">
        <f t="shared" si="29"/>
        <v>#N/A</v>
      </c>
      <c r="Z54" s="14" t="e">
        <f t="shared" si="30"/>
        <v>#DIV/0!</v>
      </c>
      <c r="AA54" s="14" t="str">
        <f t="shared" si="31"/>
        <v>TEMPO MIN</v>
      </c>
      <c r="AB54" s="14">
        <f t="shared" si="32"/>
        <v>51</v>
      </c>
      <c r="AC54" s="14">
        <f t="shared" si="10"/>
        <v>6</v>
      </c>
      <c r="AD54" s="27">
        <f t="shared" si="33"/>
        <v>0.027777777777777776</v>
      </c>
      <c r="AE54" s="28">
        <f t="shared" si="34"/>
        <v>0</v>
      </c>
      <c r="AF54" s="29">
        <f t="shared" si="35"/>
        <v>-28.5</v>
      </c>
      <c r="AG54" s="14" t="e">
        <f t="shared" si="36"/>
        <v>#N/A</v>
      </c>
      <c r="AH54" s="14" t="e">
        <f t="shared" si="37"/>
        <v>#N/A</v>
      </c>
      <c r="AI54" s="14" t="e">
        <f t="shared" si="38"/>
        <v>#NUM!</v>
      </c>
      <c r="AJ54" s="14">
        <f t="shared" si="39"/>
        <v>1</v>
      </c>
      <c r="AK54" s="14">
        <f t="shared" si="18"/>
        <v>2</v>
      </c>
      <c r="AL54" s="30" t="e">
        <f t="shared" si="40"/>
        <v>#NUM!</v>
      </c>
    </row>
    <row r="55" spans="1:38" ht="15.75" hidden="1">
      <c r="A55" s="53" t="e">
        <f t="shared" si="20"/>
        <v>#NUM!</v>
      </c>
      <c r="B55" s="5">
        <f t="shared" si="21"/>
        <v>0</v>
      </c>
      <c r="C55" s="5" t="e">
        <f>VLOOKUP($B55,BPM!$A$15:$E$500,2,0)</f>
        <v>#N/A</v>
      </c>
      <c r="D55" s="5" t="e">
        <f>VLOOKUP($B55,BPM!$A$15:$E$500,3,0)</f>
        <v>#N/A</v>
      </c>
      <c r="E55" s="5" t="e">
        <f>VLOOKUP($B55,BPM!$A$15:$E$500,4,0)</f>
        <v>#N/A</v>
      </c>
      <c r="F55" s="5" t="e">
        <f>VLOOKUP($B55,BPM!$A$15:$E$500,5,0)</f>
        <v>#N/A</v>
      </c>
      <c r="I55" s="6"/>
      <c r="J55" s="7"/>
      <c r="K55" s="8"/>
      <c r="L55" s="8"/>
      <c r="M55" s="16"/>
      <c r="N55" s="16"/>
      <c r="O55" s="16"/>
      <c r="P55" s="52"/>
      <c r="Q55" s="52"/>
      <c r="R55" s="27">
        <f t="shared" si="22"/>
        <v>0</v>
      </c>
      <c r="S55" s="27">
        <f t="shared" si="23"/>
        <v>0</v>
      </c>
      <c r="T55" s="27">
        <f t="shared" si="24"/>
        <v>0</v>
      </c>
      <c r="U55" s="27">
        <f t="shared" si="25"/>
        <v>0</v>
      </c>
      <c r="V55" s="27">
        <f t="shared" si="26"/>
        <v>0</v>
      </c>
      <c r="W55" s="28">
        <f t="shared" si="27"/>
        <v>0</v>
      </c>
      <c r="X55" s="29" t="e">
        <f t="shared" si="28"/>
        <v>#DIV/0!</v>
      </c>
      <c r="Y55" s="14" t="e">
        <f t="shared" si="29"/>
        <v>#N/A</v>
      </c>
      <c r="Z55" s="14" t="e">
        <f t="shared" si="30"/>
        <v>#DIV/0!</v>
      </c>
      <c r="AA55" s="14" t="str">
        <f t="shared" si="31"/>
        <v>TEMPO MIN</v>
      </c>
      <c r="AB55" s="14">
        <f t="shared" si="32"/>
        <v>51</v>
      </c>
      <c r="AC55" s="14">
        <f t="shared" si="10"/>
        <v>6</v>
      </c>
      <c r="AD55" s="27">
        <f t="shared" si="33"/>
        <v>0.027777777777777776</v>
      </c>
      <c r="AE55" s="28">
        <f t="shared" si="34"/>
        <v>0</v>
      </c>
      <c r="AF55" s="29">
        <f t="shared" si="35"/>
        <v>-28.5</v>
      </c>
      <c r="AG55" s="14" t="e">
        <f t="shared" si="36"/>
        <v>#N/A</v>
      </c>
      <c r="AH55" s="14" t="e">
        <f t="shared" si="37"/>
        <v>#N/A</v>
      </c>
      <c r="AI55" s="14" t="e">
        <f t="shared" si="38"/>
        <v>#NUM!</v>
      </c>
      <c r="AJ55" s="14">
        <f t="shared" si="39"/>
        <v>1</v>
      </c>
      <c r="AK55" s="14">
        <f t="shared" si="18"/>
        <v>2</v>
      </c>
      <c r="AL55" s="30" t="e">
        <f t="shared" si="40"/>
        <v>#NUM!</v>
      </c>
    </row>
    <row r="56" spans="1:38" ht="15.75" hidden="1">
      <c r="A56" s="53" t="e">
        <f t="shared" si="20"/>
        <v>#NUM!</v>
      </c>
      <c r="B56" s="5">
        <f t="shared" si="21"/>
        <v>0</v>
      </c>
      <c r="C56" s="5" t="e">
        <f>VLOOKUP($B56,BPM!$A$15:$E$500,2,0)</f>
        <v>#N/A</v>
      </c>
      <c r="D56" s="5" t="e">
        <f>VLOOKUP($B56,BPM!$A$15:$E$500,3,0)</f>
        <v>#N/A</v>
      </c>
      <c r="E56" s="5" t="e">
        <f>VLOOKUP($B56,BPM!$A$15:$E$500,4,0)</f>
        <v>#N/A</v>
      </c>
      <c r="F56" s="5" t="e">
        <f>VLOOKUP($B56,BPM!$A$15:$E$500,5,0)</f>
        <v>#N/A</v>
      </c>
      <c r="I56" s="6"/>
      <c r="J56" s="7"/>
      <c r="K56" s="8"/>
      <c r="L56" s="8"/>
      <c r="M56" s="16"/>
      <c r="N56" s="16"/>
      <c r="O56" s="16"/>
      <c r="P56" s="52"/>
      <c r="Q56" s="52"/>
      <c r="R56" s="27">
        <f t="shared" si="22"/>
        <v>0</v>
      </c>
      <c r="S56" s="27">
        <f t="shared" si="23"/>
        <v>0</v>
      </c>
      <c r="T56" s="27">
        <f t="shared" si="24"/>
        <v>0</v>
      </c>
      <c r="U56" s="27">
        <f t="shared" si="25"/>
        <v>0</v>
      </c>
      <c r="V56" s="27">
        <f t="shared" si="26"/>
        <v>0</v>
      </c>
      <c r="W56" s="28">
        <f t="shared" si="27"/>
        <v>0</v>
      </c>
      <c r="X56" s="29" t="e">
        <f t="shared" si="28"/>
        <v>#DIV/0!</v>
      </c>
      <c r="Y56" s="14" t="e">
        <f t="shared" si="29"/>
        <v>#N/A</v>
      </c>
      <c r="Z56" s="14" t="e">
        <f t="shared" si="30"/>
        <v>#DIV/0!</v>
      </c>
      <c r="AA56" s="14" t="str">
        <f t="shared" si="31"/>
        <v>TEMPO MIN</v>
      </c>
      <c r="AB56" s="14">
        <f t="shared" si="32"/>
        <v>51</v>
      </c>
      <c r="AC56" s="14">
        <f t="shared" si="10"/>
        <v>6</v>
      </c>
      <c r="AD56" s="27">
        <f t="shared" si="33"/>
        <v>0.027777777777777776</v>
      </c>
      <c r="AE56" s="28">
        <f t="shared" si="34"/>
        <v>0</v>
      </c>
      <c r="AF56" s="29">
        <f t="shared" si="35"/>
        <v>-28.5</v>
      </c>
      <c r="AG56" s="14" t="e">
        <f t="shared" si="36"/>
        <v>#N/A</v>
      </c>
      <c r="AH56" s="14" t="e">
        <f t="shared" si="37"/>
        <v>#N/A</v>
      </c>
      <c r="AI56" s="14" t="e">
        <f t="shared" si="38"/>
        <v>#NUM!</v>
      </c>
      <c r="AJ56" s="14">
        <f t="shared" si="39"/>
        <v>1</v>
      </c>
      <c r="AK56" s="14">
        <f t="shared" si="18"/>
        <v>2</v>
      </c>
      <c r="AL56" s="30" t="e">
        <f t="shared" si="40"/>
        <v>#NUM!</v>
      </c>
    </row>
    <row r="57" spans="1:38" ht="15.75" hidden="1">
      <c r="A57" s="53" t="e">
        <f t="shared" si="20"/>
        <v>#NUM!</v>
      </c>
      <c r="B57" s="5">
        <f t="shared" si="21"/>
        <v>0</v>
      </c>
      <c r="C57" s="5" t="e">
        <f>VLOOKUP($B57,BPM!$A$15:$E$500,2,0)</f>
        <v>#N/A</v>
      </c>
      <c r="D57" s="5" t="e">
        <f>VLOOKUP($B57,BPM!$A$15:$E$500,3,0)</f>
        <v>#N/A</v>
      </c>
      <c r="E57" s="5" t="e">
        <f>VLOOKUP($B57,BPM!$A$15:$E$500,4,0)</f>
        <v>#N/A</v>
      </c>
      <c r="F57" s="5" t="e">
        <f>VLOOKUP($B57,BPM!$A$15:$E$500,5,0)</f>
        <v>#N/A</v>
      </c>
      <c r="I57" s="6"/>
      <c r="J57" s="7"/>
      <c r="K57" s="8"/>
      <c r="L57" s="8"/>
      <c r="M57" s="16"/>
      <c r="N57" s="16"/>
      <c r="O57" s="16"/>
      <c r="P57" s="52"/>
      <c r="Q57" s="52"/>
      <c r="R57" s="27">
        <f t="shared" si="22"/>
        <v>0</v>
      </c>
      <c r="S57" s="27">
        <f t="shared" si="23"/>
        <v>0</v>
      </c>
      <c r="T57" s="27">
        <f t="shared" si="24"/>
        <v>0</v>
      </c>
      <c r="U57" s="27">
        <f t="shared" si="25"/>
        <v>0</v>
      </c>
      <c r="V57" s="27">
        <f t="shared" si="26"/>
        <v>0</v>
      </c>
      <c r="W57" s="28">
        <f t="shared" si="27"/>
        <v>0</v>
      </c>
      <c r="X57" s="29" t="e">
        <f t="shared" si="28"/>
        <v>#DIV/0!</v>
      </c>
      <c r="Y57" s="14" t="e">
        <f t="shared" si="29"/>
        <v>#N/A</v>
      </c>
      <c r="Z57" s="14" t="e">
        <f t="shared" si="30"/>
        <v>#DIV/0!</v>
      </c>
      <c r="AA57" s="14" t="str">
        <f t="shared" si="31"/>
        <v>TEMPO MIN</v>
      </c>
      <c r="AB57" s="14">
        <f t="shared" si="32"/>
        <v>51</v>
      </c>
      <c r="AC57" s="14">
        <f t="shared" si="10"/>
        <v>6</v>
      </c>
      <c r="AD57" s="27">
        <f t="shared" si="33"/>
        <v>0.027777777777777776</v>
      </c>
      <c r="AE57" s="28">
        <f t="shared" si="34"/>
        <v>0</v>
      </c>
      <c r="AF57" s="29">
        <f t="shared" si="35"/>
        <v>-28.5</v>
      </c>
      <c r="AG57" s="14" t="e">
        <f t="shared" si="36"/>
        <v>#N/A</v>
      </c>
      <c r="AH57" s="14" t="e">
        <f t="shared" si="37"/>
        <v>#N/A</v>
      </c>
      <c r="AI57" s="14" t="e">
        <f t="shared" si="38"/>
        <v>#NUM!</v>
      </c>
      <c r="AJ57" s="14">
        <f t="shared" si="39"/>
        <v>1</v>
      </c>
      <c r="AK57" s="14">
        <f t="shared" si="18"/>
        <v>2</v>
      </c>
      <c r="AL57" s="30" t="e">
        <f t="shared" si="40"/>
        <v>#NUM!</v>
      </c>
    </row>
    <row r="58" spans="1:38" ht="15.75" hidden="1">
      <c r="A58" s="53" t="e">
        <f t="shared" si="20"/>
        <v>#NUM!</v>
      </c>
      <c r="B58" s="5">
        <f t="shared" si="21"/>
        <v>0</v>
      </c>
      <c r="C58" s="5" t="e">
        <f>VLOOKUP($B58,BPM!$A$15:$E$500,2,0)</f>
        <v>#N/A</v>
      </c>
      <c r="D58" s="5" t="e">
        <f>VLOOKUP($B58,BPM!$A$15:$E$500,3,0)</f>
        <v>#N/A</v>
      </c>
      <c r="E58" s="5" t="e">
        <f>VLOOKUP($B58,BPM!$A$15:$E$500,4,0)</f>
        <v>#N/A</v>
      </c>
      <c r="F58" s="5" t="e">
        <f>VLOOKUP($B58,BPM!$A$15:$E$500,5,0)</f>
        <v>#N/A</v>
      </c>
      <c r="I58" s="6"/>
      <c r="J58" s="7"/>
      <c r="K58" s="8"/>
      <c r="L58" s="8"/>
      <c r="M58" s="16"/>
      <c r="N58" s="16"/>
      <c r="O58" s="16"/>
      <c r="P58" s="52"/>
      <c r="Q58" s="52"/>
      <c r="R58" s="27">
        <f t="shared" si="22"/>
        <v>0</v>
      </c>
      <c r="S58" s="27">
        <f t="shared" si="23"/>
        <v>0</v>
      </c>
      <c r="T58" s="27">
        <f t="shared" si="24"/>
        <v>0</v>
      </c>
      <c r="U58" s="27">
        <f t="shared" si="25"/>
        <v>0</v>
      </c>
      <c r="V58" s="27">
        <f t="shared" si="26"/>
        <v>0</v>
      </c>
      <c r="W58" s="28">
        <f t="shared" si="27"/>
        <v>0</v>
      </c>
      <c r="X58" s="29" t="e">
        <f t="shared" si="28"/>
        <v>#DIV/0!</v>
      </c>
      <c r="Y58" s="14" t="e">
        <f t="shared" si="29"/>
        <v>#N/A</v>
      </c>
      <c r="Z58" s="14" t="e">
        <f t="shared" si="30"/>
        <v>#DIV/0!</v>
      </c>
      <c r="AA58" s="14" t="str">
        <f t="shared" si="31"/>
        <v>TEMPO MIN</v>
      </c>
      <c r="AB58" s="14">
        <f t="shared" si="32"/>
        <v>51</v>
      </c>
      <c r="AC58" s="14">
        <f t="shared" si="10"/>
        <v>6</v>
      </c>
      <c r="AD58" s="27">
        <f t="shared" si="33"/>
        <v>0.027777777777777776</v>
      </c>
      <c r="AE58" s="28">
        <f t="shared" si="34"/>
        <v>0</v>
      </c>
      <c r="AF58" s="29">
        <f t="shared" si="35"/>
        <v>-28.5</v>
      </c>
      <c r="AG58" s="14" t="e">
        <f t="shared" si="36"/>
        <v>#N/A</v>
      </c>
      <c r="AH58" s="14" t="e">
        <f t="shared" si="37"/>
        <v>#N/A</v>
      </c>
      <c r="AI58" s="14" t="e">
        <f t="shared" si="38"/>
        <v>#NUM!</v>
      </c>
      <c r="AJ58" s="14">
        <f t="shared" si="39"/>
        <v>1</v>
      </c>
      <c r="AK58" s="14">
        <f t="shared" si="18"/>
        <v>2</v>
      </c>
      <c r="AL58" s="30" t="e">
        <f t="shared" si="40"/>
        <v>#NUM!</v>
      </c>
    </row>
    <row r="59" spans="1:38" ht="15.75" hidden="1">
      <c r="A59" s="53" t="e">
        <f t="shared" si="20"/>
        <v>#NUM!</v>
      </c>
      <c r="B59" s="5">
        <f t="shared" si="21"/>
        <v>0</v>
      </c>
      <c r="C59" s="5" t="e">
        <f>VLOOKUP($B59,BPM!$A$15:$E$500,2,0)</f>
        <v>#N/A</v>
      </c>
      <c r="D59" s="5" t="e">
        <f>VLOOKUP($B59,BPM!$A$15:$E$500,3,0)</f>
        <v>#N/A</v>
      </c>
      <c r="E59" s="5" t="e">
        <f>VLOOKUP($B59,BPM!$A$15:$E$500,4,0)</f>
        <v>#N/A</v>
      </c>
      <c r="F59" s="5" t="e">
        <f>VLOOKUP($B59,BPM!$A$15:$E$500,5,0)</f>
        <v>#N/A</v>
      </c>
      <c r="I59" s="6"/>
      <c r="J59" s="7"/>
      <c r="K59" s="8"/>
      <c r="L59" s="8"/>
      <c r="M59" s="16"/>
      <c r="N59" s="16"/>
      <c r="O59" s="16"/>
      <c r="P59" s="52"/>
      <c r="Q59" s="52"/>
      <c r="R59" s="27">
        <f t="shared" si="22"/>
        <v>0</v>
      </c>
      <c r="S59" s="27">
        <f t="shared" si="23"/>
        <v>0</v>
      </c>
      <c r="T59" s="27">
        <f t="shared" si="24"/>
        <v>0</v>
      </c>
      <c r="U59" s="27">
        <f t="shared" si="25"/>
        <v>0</v>
      </c>
      <c r="V59" s="27">
        <f t="shared" si="26"/>
        <v>0</v>
      </c>
      <c r="W59" s="28">
        <f t="shared" si="27"/>
        <v>0</v>
      </c>
      <c r="X59" s="29" t="e">
        <f t="shared" si="28"/>
        <v>#DIV/0!</v>
      </c>
      <c r="Y59" s="14" t="e">
        <f t="shared" si="29"/>
        <v>#N/A</v>
      </c>
      <c r="Z59" s="14" t="e">
        <f t="shared" si="30"/>
        <v>#DIV/0!</v>
      </c>
      <c r="AA59" s="14" t="str">
        <f t="shared" si="31"/>
        <v>TEMPO MIN</v>
      </c>
      <c r="AB59" s="14">
        <f t="shared" si="32"/>
        <v>51</v>
      </c>
      <c r="AC59" s="14">
        <f t="shared" si="10"/>
        <v>6</v>
      </c>
      <c r="AD59" s="27">
        <f t="shared" si="33"/>
        <v>0.027777777777777776</v>
      </c>
      <c r="AE59" s="28">
        <f t="shared" si="34"/>
        <v>0</v>
      </c>
      <c r="AF59" s="29">
        <f t="shared" si="35"/>
        <v>-28.5</v>
      </c>
      <c r="AG59" s="14" t="e">
        <f t="shared" si="36"/>
        <v>#N/A</v>
      </c>
      <c r="AH59" s="14" t="e">
        <f t="shared" si="37"/>
        <v>#N/A</v>
      </c>
      <c r="AI59" s="14" t="e">
        <f t="shared" si="38"/>
        <v>#NUM!</v>
      </c>
      <c r="AJ59" s="14">
        <f t="shared" si="39"/>
        <v>1</v>
      </c>
      <c r="AK59" s="14">
        <f t="shared" si="18"/>
        <v>2</v>
      </c>
      <c r="AL59" s="30" t="e">
        <f t="shared" si="40"/>
        <v>#NUM!</v>
      </c>
    </row>
    <row r="60" spans="1:38" ht="15.75" hidden="1">
      <c r="A60" s="53" t="e">
        <f t="shared" si="20"/>
        <v>#NUM!</v>
      </c>
      <c r="B60" s="5">
        <f t="shared" si="21"/>
        <v>0</v>
      </c>
      <c r="C60" s="5" t="e">
        <f>VLOOKUP($B60,BPM!$A$15:$E$500,2,0)</f>
        <v>#N/A</v>
      </c>
      <c r="D60" s="5" t="e">
        <f>VLOOKUP($B60,BPM!$A$15:$E$500,3,0)</f>
        <v>#N/A</v>
      </c>
      <c r="E60" s="5" t="e">
        <f>VLOOKUP($B60,BPM!$A$15:$E$500,4,0)</f>
        <v>#N/A</v>
      </c>
      <c r="F60" s="5" t="e">
        <f>VLOOKUP($B60,BPM!$A$15:$E$500,5,0)</f>
        <v>#N/A</v>
      </c>
      <c r="I60" s="6"/>
      <c r="J60" s="7"/>
      <c r="K60" s="8"/>
      <c r="L60" s="8"/>
      <c r="M60" s="16"/>
      <c r="N60" s="16"/>
      <c r="O60" s="16"/>
      <c r="P60" s="52"/>
      <c r="Q60" s="52"/>
      <c r="R60" s="27">
        <f t="shared" si="22"/>
        <v>0</v>
      </c>
      <c r="S60" s="27">
        <f t="shared" si="23"/>
        <v>0</v>
      </c>
      <c r="T60" s="27">
        <f t="shared" si="24"/>
        <v>0</v>
      </c>
      <c r="U60" s="27">
        <f t="shared" si="25"/>
        <v>0</v>
      </c>
      <c r="V60" s="27">
        <f t="shared" si="26"/>
        <v>0</v>
      </c>
      <c r="W60" s="28">
        <f t="shared" si="27"/>
        <v>0</v>
      </c>
      <c r="X60" s="29" t="e">
        <f t="shared" si="28"/>
        <v>#DIV/0!</v>
      </c>
      <c r="Y60" s="14" t="e">
        <f t="shared" si="29"/>
        <v>#N/A</v>
      </c>
      <c r="Z60" s="14" t="e">
        <f t="shared" si="30"/>
        <v>#DIV/0!</v>
      </c>
      <c r="AA60" s="14" t="str">
        <f t="shared" si="31"/>
        <v>TEMPO MIN</v>
      </c>
      <c r="AB60" s="14">
        <f t="shared" si="32"/>
        <v>51</v>
      </c>
      <c r="AC60" s="14">
        <f t="shared" si="10"/>
        <v>6</v>
      </c>
      <c r="AD60" s="27">
        <f t="shared" si="33"/>
        <v>0.027777777777777776</v>
      </c>
      <c r="AE60" s="28">
        <f t="shared" si="34"/>
        <v>0</v>
      </c>
      <c r="AF60" s="29">
        <f t="shared" si="35"/>
        <v>-28.5</v>
      </c>
      <c r="AG60" s="14" t="e">
        <f t="shared" si="36"/>
        <v>#N/A</v>
      </c>
      <c r="AH60" s="14" t="e">
        <f t="shared" si="37"/>
        <v>#N/A</v>
      </c>
      <c r="AI60" s="14" t="e">
        <f t="shared" si="38"/>
        <v>#NUM!</v>
      </c>
      <c r="AJ60" s="14">
        <f t="shared" si="39"/>
        <v>1</v>
      </c>
      <c r="AK60" s="14">
        <f t="shared" si="18"/>
        <v>2</v>
      </c>
      <c r="AL60" s="30" t="e">
        <f t="shared" si="40"/>
        <v>#NUM!</v>
      </c>
    </row>
    <row r="61" spans="1:38" ht="15.75" hidden="1">
      <c r="A61" s="53" t="e">
        <f t="shared" si="20"/>
        <v>#NUM!</v>
      </c>
      <c r="B61" s="5">
        <f t="shared" si="21"/>
        <v>0</v>
      </c>
      <c r="C61" s="5" t="e">
        <f>VLOOKUP($B61,BPM!$A$15:$E$500,2,0)</f>
        <v>#N/A</v>
      </c>
      <c r="D61" s="5" t="e">
        <f>VLOOKUP($B61,BPM!$A$15:$E$500,3,0)</f>
        <v>#N/A</v>
      </c>
      <c r="E61" s="5" t="e">
        <f>VLOOKUP($B61,BPM!$A$15:$E$500,4,0)</f>
        <v>#N/A</v>
      </c>
      <c r="F61" s="5" t="e">
        <f>VLOOKUP($B61,BPM!$A$15:$E$500,5,0)</f>
        <v>#N/A</v>
      </c>
      <c r="I61" s="6"/>
      <c r="J61" s="7"/>
      <c r="K61" s="8"/>
      <c r="L61" s="8"/>
      <c r="M61" s="16"/>
      <c r="N61" s="16"/>
      <c r="O61" s="16"/>
      <c r="P61" s="52"/>
      <c r="Q61" s="52"/>
      <c r="R61" s="27">
        <f t="shared" si="22"/>
        <v>0</v>
      </c>
      <c r="S61" s="27">
        <f t="shared" si="23"/>
        <v>0</v>
      </c>
      <c r="T61" s="27">
        <f t="shared" si="24"/>
        <v>0</v>
      </c>
      <c r="U61" s="27">
        <f t="shared" si="25"/>
        <v>0</v>
      </c>
      <c r="V61" s="27">
        <f t="shared" si="26"/>
        <v>0</v>
      </c>
      <c r="W61" s="28">
        <f t="shared" si="27"/>
        <v>0</v>
      </c>
      <c r="X61" s="29" t="e">
        <f t="shared" si="28"/>
        <v>#DIV/0!</v>
      </c>
      <c r="Y61" s="14" t="e">
        <f t="shared" si="29"/>
        <v>#N/A</v>
      </c>
      <c r="Z61" s="14" t="e">
        <f t="shared" si="30"/>
        <v>#DIV/0!</v>
      </c>
      <c r="AA61" s="14" t="str">
        <f t="shared" si="31"/>
        <v>TEMPO MIN</v>
      </c>
      <c r="AB61" s="14">
        <f t="shared" si="32"/>
        <v>51</v>
      </c>
      <c r="AC61" s="14">
        <f t="shared" si="10"/>
        <v>6</v>
      </c>
      <c r="AD61" s="27">
        <f t="shared" si="33"/>
        <v>0.027777777777777776</v>
      </c>
      <c r="AE61" s="28">
        <f t="shared" si="34"/>
        <v>0</v>
      </c>
      <c r="AF61" s="29">
        <f t="shared" si="35"/>
        <v>-28.5</v>
      </c>
      <c r="AG61" s="14" t="e">
        <f t="shared" si="36"/>
        <v>#N/A</v>
      </c>
      <c r="AH61" s="14" t="e">
        <f t="shared" si="37"/>
        <v>#N/A</v>
      </c>
      <c r="AI61" s="14" t="e">
        <f t="shared" si="38"/>
        <v>#NUM!</v>
      </c>
      <c r="AJ61" s="14">
        <f t="shared" si="39"/>
        <v>1</v>
      </c>
      <c r="AK61" s="14">
        <f t="shared" si="18"/>
        <v>2</v>
      </c>
      <c r="AL61" s="30" t="e">
        <f t="shared" si="40"/>
        <v>#NUM!</v>
      </c>
    </row>
    <row r="62" spans="1:38" ht="15.75" hidden="1">
      <c r="A62" s="53" t="e">
        <f t="shared" si="20"/>
        <v>#NUM!</v>
      </c>
      <c r="B62" s="5">
        <f t="shared" si="21"/>
        <v>0</v>
      </c>
      <c r="C62" s="5" t="e">
        <f>VLOOKUP($B62,BPM!$A$15:$E$500,2,0)</f>
        <v>#N/A</v>
      </c>
      <c r="D62" s="5" t="e">
        <f>VLOOKUP($B62,BPM!$A$15:$E$500,3,0)</f>
        <v>#N/A</v>
      </c>
      <c r="E62" s="5" t="e">
        <f>VLOOKUP($B62,BPM!$A$15:$E$500,4,0)</f>
        <v>#N/A</v>
      </c>
      <c r="F62" s="5" t="e">
        <f>VLOOKUP($B62,BPM!$A$15:$E$500,5,0)</f>
        <v>#N/A</v>
      </c>
      <c r="I62" s="6"/>
      <c r="J62" s="7"/>
      <c r="K62" s="8"/>
      <c r="L62" s="8"/>
      <c r="M62" s="16"/>
      <c r="N62" s="16"/>
      <c r="O62" s="16"/>
      <c r="P62" s="52"/>
      <c r="Q62" s="52"/>
      <c r="R62" s="27">
        <f t="shared" si="22"/>
        <v>0</v>
      </c>
      <c r="S62" s="27">
        <f t="shared" si="23"/>
        <v>0</v>
      </c>
      <c r="T62" s="27">
        <f t="shared" si="24"/>
        <v>0</v>
      </c>
      <c r="U62" s="27">
        <f t="shared" si="25"/>
        <v>0</v>
      </c>
      <c r="V62" s="27">
        <f t="shared" si="26"/>
        <v>0</v>
      </c>
      <c r="W62" s="28">
        <f t="shared" si="27"/>
        <v>0</v>
      </c>
      <c r="X62" s="29" t="e">
        <f t="shared" si="28"/>
        <v>#DIV/0!</v>
      </c>
      <c r="Y62" s="14" t="e">
        <f t="shared" si="29"/>
        <v>#N/A</v>
      </c>
      <c r="Z62" s="14" t="e">
        <f t="shared" si="30"/>
        <v>#DIV/0!</v>
      </c>
      <c r="AA62" s="14" t="str">
        <f t="shared" si="31"/>
        <v>TEMPO MIN</v>
      </c>
      <c r="AB62" s="14">
        <f t="shared" si="32"/>
        <v>51</v>
      </c>
      <c r="AC62" s="14">
        <f t="shared" si="10"/>
        <v>6</v>
      </c>
      <c r="AD62" s="27">
        <f t="shared" si="33"/>
        <v>0.027777777777777776</v>
      </c>
      <c r="AE62" s="28">
        <f t="shared" si="34"/>
        <v>0</v>
      </c>
      <c r="AF62" s="29">
        <f t="shared" si="35"/>
        <v>-28.5</v>
      </c>
      <c r="AG62" s="14" t="e">
        <f t="shared" si="36"/>
        <v>#N/A</v>
      </c>
      <c r="AH62" s="14" t="e">
        <f t="shared" si="37"/>
        <v>#N/A</v>
      </c>
      <c r="AI62" s="14" t="e">
        <f t="shared" si="38"/>
        <v>#NUM!</v>
      </c>
      <c r="AJ62" s="14">
        <f t="shared" si="39"/>
        <v>1</v>
      </c>
      <c r="AK62" s="14">
        <f t="shared" si="18"/>
        <v>2</v>
      </c>
      <c r="AL62" s="30" t="e">
        <f t="shared" si="40"/>
        <v>#NUM!</v>
      </c>
    </row>
    <row r="63" ht="15">
      <c r="C63" s="18"/>
    </row>
    <row r="64" spans="9:28" ht="24" hidden="1" thickBot="1">
      <c r="I64" s="11"/>
      <c r="K64" s="12" t="s">
        <v>44</v>
      </c>
      <c r="AA64" s="20"/>
      <c r="AB64" s="20"/>
    </row>
    <row r="65" spans="1:38" ht="15" hidden="1">
      <c r="A65" s="53" t="s">
        <v>39</v>
      </c>
      <c r="B65" s="5" t="s">
        <v>4</v>
      </c>
      <c r="C65" s="5" t="s">
        <v>5</v>
      </c>
      <c r="D65" s="5" t="s">
        <v>6</v>
      </c>
      <c r="E65" s="5" t="s">
        <v>7</v>
      </c>
      <c r="F65" s="5" t="s">
        <v>8</v>
      </c>
      <c r="G65" s="5" t="s">
        <v>18</v>
      </c>
      <c r="I65" s="26" t="s">
        <v>9</v>
      </c>
      <c r="J65" s="14" t="s">
        <v>10</v>
      </c>
      <c r="K65" s="15" t="s">
        <v>11</v>
      </c>
      <c r="L65" s="15" t="s">
        <v>12</v>
      </c>
      <c r="M65" s="14" t="s">
        <v>13</v>
      </c>
      <c r="N65" s="14" t="s">
        <v>14</v>
      </c>
      <c r="O65" s="14" t="s">
        <v>16</v>
      </c>
      <c r="P65" s="14" t="s">
        <v>15</v>
      </c>
      <c r="Q65" s="14" t="s">
        <v>17</v>
      </c>
      <c r="R65" s="14" t="s">
        <v>13</v>
      </c>
      <c r="S65" s="14" t="s">
        <v>14</v>
      </c>
      <c r="T65" s="14" t="s">
        <v>16</v>
      </c>
      <c r="U65" s="14" t="s">
        <v>15</v>
      </c>
      <c r="V65" s="14" t="s">
        <v>17</v>
      </c>
      <c r="W65" s="14" t="s">
        <v>19</v>
      </c>
      <c r="X65" s="14" t="s">
        <v>20</v>
      </c>
      <c r="Y65" s="14" t="s">
        <v>21</v>
      </c>
      <c r="Z65" s="14" t="s">
        <v>22</v>
      </c>
      <c r="AA65" s="14" t="s">
        <v>18</v>
      </c>
      <c r="AB65" s="14" t="s">
        <v>47</v>
      </c>
      <c r="AC65" s="14" t="s">
        <v>36</v>
      </c>
      <c r="AD65" s="14" t="s">
        <v>37</v>
      </c>
      <c r="AE65" s="14" t="s">
        <v>23</v>
      </c>
      <c r="AF65" s="14" t="s">
        <v>24</v>
      </c>
      <c r="AG65" s="14" t="s">
        <v>25</v>
      </c>
      <c r="AH65" s="14" t="s">
        <v>26</v>
      </c>
      <c r="AI65" s="14" t="s">
        <v>18</v>
      </c>
      <c r="AJ65" s="14" t="s">
        <v>35</v>
      </c>
      <c r="AK65" s="14" t="s">
        <v>38</v>
      </c>
      <c r="AL65" s="25" t="s">
        <v>27</v>
      </c>
    </row>
    <row r="66" spans="1:38" ht="15.75" hidden="1">
      <c r="A66" s="53" t="e">
        <f>AL66</f>
        <v>#NUM!</v>
      </c>
      <c r="B66" s="5">
        <f>J66</f>
        <v>0</v>
      </c>
      <c r="C66" s="5" t="e">
        <f>VLOOKUP($B66,BPM!$A$15:$E$500,2,0)</f>
        <v>#N/A</v>
      </c>
      <c r="D66" s="5" t="e">
        <f>VLOOKUP($B66,BPM!$A$15:$E$500,3,0)</f>
        <v>#N/A</v>
      </c>
      <c r="E66" s="5" t="e">
        <f>VLOOKUP($B66,BPM!$A$15:$E$500,4,0)</f>
        <v>#N/A</v>
      </c>
      <c r="F66" s="5" t="e">
        <f>VLOOKUP($B66,BPM!$A$15:$E$500,5,0)</f>
        <v>#N/A</v>
      </c>
      <c r="I66" s="6"/>
      <c r="J66" s="7"/>
      <c r="K66" s="8"/>
      <c r="L66" s="8"/>
      <c r="M66" s="16"/>
      <c r="N66" s="16"/>
      <c r="O66" s="16"/>
      <c r="P66" s="16"/>
      <c r="Q66" s="16">
        <v>0.5831481481481481</v>
      </c>
      <c r="R66" s="27">
        <f aca="true" t="shared" si="41" ref="R66:V68">TIME(HOUR(M66),MINUTE(M66),0)</f>
        <v>0</v>
      </c>
      <c r="S66" s="27">
        <f t="shared" si="41"/>
        <v>0</v>
      </c>
      <c r="T66" s="27">
        <f t="shared" si="41"/>
        <v>0</v>
      </c>
      <c r="U66" s="27">
        <f t="shared" si="41"/>
        <v>0</v>
      </c>
      <c r="V66" s="27">
        <f t="shared" si="41"/>
        <v>0.5826388888888888</v>
      </c>
      <c r="W66" s="28">
        <f>MAX($C$6,MINUTE(T66-S66))</f>
        <v>0</v>
      </c>
      <c r="X66" s="29" t="e">
        <f>$C$2/((S66-R66)/$E$1)</f>
        <v>#DIV/0!</v>
      </c>
      <c r="Y66" s="14" t="e">
        <f>(C66+D66)/2</f>
        <v>#N/A</v>
      </c>
      <c r="Z66" s="14" t="e">
        <f>(X66*2-C$4)*100/(Y66)</f>
        <v>#DIV/0!</v>
      </c>
      <c r="AA66" s="14" t="str">
        <f>IF(TIME(HOUR(S66-R66),MINUTE(S66-R66),0)&gt;$F$4,"TEMPO MAX",IF(TIME(HOUR(S66-R66),MINUTE(S66-R66+$F$1*3),0)&lt;$F$3,"TEMPO MIN",""))</f>
        <v>TEMPO MIN</v>
      </c>
      <c r="AB66" s="14">
        <f>IF($F$3&gt;S66-R66,MINUTE($F$3-(S66-R66)),0)</f>
        <v>51</v>
      </c>
      <c r="AC66" s="14">
        <f>VLOOKUP(AB66,$I$2:$J$5,2,1)</f>
        <v>6</v>
      </c>
      <c r="AD66" s="27">
        <f>TIME(HOUR(N66+$C$5),MINUTE(N66+$C$5),0)</f>
        <v>0.027777777777777776</v>
      </c>
      <c r="AE66" s="28">
        <f>MAX($D$6,MINUTE(V66-U66))</f>
        <v>59</v>
      </c>
      <c r="AF66" s="29">
        <f>$D$2/((U66-AD66)/$E$1)</f>
        <v>-28.5</v>
      </c>
      <c r="AG66" s="14" t="e">
        <f>(E66+F66)/2</f>
        <v>#N/A</v>
      </c>
      <c r="AH66" s="14" t="e">
        <f>(AF66*2-$D$4)*100/(AG66)</f>
        <v>#N/A</v>
      </c>
      <c r="AI66" s="14" t="e">
        <f>IF(TIME(HOUR(P66-AD66),MINUTE(P66-AD66),0)&gt;$G$4,"TEMPO MAX",IF(TIME(HOUR(P66-AD66),MINUTE(P66-AD66+$F$1*3),0)&lt;$G$3,"TEMPO MIN",""))</f>
        <v>#NUM!</v>
      </c>
      <c r="AJ66" s="14">
        <f>IF($G$3&gt;U66-AD66,MINUTE($G$3-(U66-AD66)),0)</f>
        <v>1</v>
      </c>
      <c r="AK66" s="14">
        <f>VLOOKUP(AJ66,$I$2:$J$5,2,1)</f>
        <v>2</v>
      </c>
      <c r="AL66" s="30" t="e">
        <f>IF(OR(AI66&lt;&gt;"",AA66&lt;&gt;"",G66&lt;&gt;""),0,Z66+AH66-AK66-AC66)</f>
        <v>#NUM!</v>
      </c>
    </row>
    <row r="67" spans="1:38" ht="15.75" hidden="1">
      <c r="A67" s="53" t="e">
        <f>AL67</f>
        <v>#NUM!</v>
      </c>
      <c r="B67" s="5">
        <f>J67</f>
        <v>0</v>
      </c>
      <c r="C67" s="5" t="e">
        <f>VLOOKUP($B67,BPM!$A$15:$E$500,2,0)</f>
        <v>#N/A</v>
      </c>
      <c r="D67" s="5" t="e">
        <f>VLOOKUP($B67,BPM!$A$15:$E$500,3,0)</f>
        <v>#N/A</v>
      </c>
      <c r="E67" s="5" t="e">
        <f>VLOOKUP($B67,BPM!$A$15:$E$500,4,0)</f>
        <v>#N/A</v>
      </c>
      <c r="F67" s="5" t="e">
        <f>VLOOKUP($B67,BPM!$A$15:$E$500,5,0)</f>
        <v>#N/A</v>
      </c>
      <c r="I67" s="6"/>
      <c r="J67" s="7"/>
      <c r="K67" s="8"/>
      <c r="L67" s="8"/>
      <c r="M67" s="16"/>
      <c r="N67" s="16"/>
      <c r="O67" s="16"/>
      <c r="P67" s="16"/>
      <c r="Q67" s="16">
        <v>0.5918634259259259</v>
      </c>
      <c r="R67" s="27">
        <f t="shared" si="41"/>
        <v>0</v>
      </c>
      <c r="S67" s="27">
        <f t="shared" si="41"/>
        <v>0</v>
      </c>
      <c r="T67" s="27">
        <f t="shared" si="41"/>
        <v>0</v>
      </c>
      <c r="U67" s="27">
        <f t="shared" si="41"/>
        <v>0</v>
      </c>
      <c r="V67" s="27">
        <f t="shared" si="41"/>
        <v>0.5916666666666667</v>
      </c>
      <c r="W67" s="28">
        <f>MAX($C$6,MINUTE(T67-S67))</f>
        <v>0</v>
      </c>
      <c r="X67" s="29" t="e">
        <f>$C$2/((S67-R67)/$E$1)</f>
        <v>#DIV/0!</v>
      </c>
      <c r="Y67" s="14" t="e">
        <f>(C67+D67)/2</f>
        <v>#N/A</v>
      </c>
      <c r="Z67" s="14" t="e">
        <f>(X67*2-C$4)*100/(Y67)</f>
        <v>#DIV/0!</v>
      </c>
      <c r="AA67" s="14" t="str">
        <f>IF(TIME(HOUR(S67-R67),MINUTE(S67-R67),0)&gt;$F$4,"TEMPO MAX",IF(TIME(HOUR(S67-R67),MINUTE(S67-R67+$F$1*3),0)&lt;$F$3,"TEMPO MIN",""))</f>
        <v>TEMPO MIN</v>
      </c>
      <c r="AB67" s="14">
        <f>IF($F$3&gt;S67-R67,MINUTE($F$3-(S67-R67)),0)</f>
        <v>51</v>
      </c>
      <c r="AC67" s="14">
        <f>VLOOKUP(AB67,$I$2:$J$5,2,1)</f>
        <v>6</v>
      </c>
      <c r="AD67" s="27">
        <f>TIME(HOUR(N67+$C$5),MINUTE(N67+$C$5),0)</f>
        <v>0.027777777777777776</v>
      </c>
      <c r="AE67" s="28">
        <f>MAX($D$6,MINUTE(V67-U67))</f>
        <v>12</v>
      </c>
      <c r="AF67" s="29">
        <f>$D$2/((U67-AD67)/$E$1)</f>
        <v>-28.5</v>
      </c>
      <c r="AG67" s="14" t="e">
        <f>(E67+F67)/2</f>
        <v>#N/A</v>
      </c>
      <c r="AH67" s="14" t="e">
        <f>(AF67*2-$D$4)*100/(AG67)</f>
        <v>#N/A</v>
      </c>
      <c r="AI67" s="14" t="e">
        <f>IF(TIME(HOUR(P67-AD67),MINUTE(P67-AD67),0)&gt;$G$4,"TEMPO MAX",IF(TIME(HOUR(P67-AD67),MINUTE(P67-AD67+$F$1*3),0)&lt;$G$3,"TEMPO MIN",""))</f>
        <v>#NUM!</v>
      </c>
      <c r="AJ67" s="14">
        <f>IF($G$3&gt;U67-AD67,MINUTE($G$3-(U67-AD67)),0)</f>
        <v>1</v>
      </c>
      <c r="AK67" s="14">
        <f>VLOOKUP(AJ67,$I$2:$J$5,2,1)</f>
        <v>2</v>
      </c>
      <c r="AL67" s="30" t="e">
        <f>IF(OR(AI67&lt;&gt;"",AA67&lt;&gt;"",G67&lt;&gt;""),0,Z67+AH67-AK67-AC67)</f>
        <v>#NUM!</v>
      </c>
    </row>
    <row r="68" spans="1:38" ht="15.75" hidden="1">
      <c r="A68" s="53" t="e">
        <f>AL68</f>
        <v>#NUM!</v>
      </c>
      <c r="B68" s="5">
        <f>J68</f>
        <v>0</v>
      </c>
      <c r="C68" s="5" t="e">
        <f>VLOOKUP($B68,BPM!$A$15:$E$500,2,0)</f>
        <v>#N/A</v>
      </c>
      <c r="D68" s="5" t="e">
        <f>VLOOKUP($B68,BPM!$A$15:$E$500,3,0)</f>
        <v>#N/A</v>
      </c>
      <c r="E68" s="5" t="e">
        <f>VLOOKUP($B68,BPM!$A$15:$E$500,4,0)</f>
        <v>#N/A</v>
      </c>
      <c r="F68" s="5" t="e">
        <f>VLOOKUP($B68,BPM!$A$15:$E$500,5,0)</f>
        <v>#N/A</v>
      </c>
      <c r="I68" s="6"/>
      <c r="J68" s="7"/>
      <c r="K68" s="8"/>
      <c r="L68" s="8"/>
      <c r="M68" s="16"/>
      <c r="N68" s="16"/>
      <c r="O68" s="16"/>
      <c r="P68" s="16"/>
      <c r="Q68" s="16">
        <v>0.5917939814814815</v>
      </c>
      <c r="R68" s="27">
        <f t="shared" si="41"/>
        <v>0</v>
      </c>
      <c r="S68" s="27">
        <f t="shared" si="41"/>
        <v>0</v>
      </c>
      <c r="T68" s="27">
        <f t="shared" si="41"/>
        <v>0</v>
      </c>
      <c r="U68" s="27">
        <f t="shared" si="41"/>
        <v>0</v>
      </c>
      <c r="V68" s="27">
        <f t="shared" si="41"/>
        <v>0.5916666666666667</v>
      </c>
      <c r="W68" s="28">
        <f>MAX($C$6,MINUTE(T68-S68))</f>
        <v>0</v>
      </c>
      <c r="X68" s="29" t="e">
        <f>$C$2/((S68-R68)/$E$1)</f>
        <v>#DIV/0!</v>
      </c>
      <c r="Y68" s="14" t="e">
        <f>(C68+D68)/2</f>
        <v>#N/A</v>
      </c>
      <c r="Z68" s="14" t="e">
        <f>(X68*2-C$4)*100/(Y68)</f>
        <v>#DIV/0!</v>
      </c>
      <c r="AA68" s="14" t="str">
        <f>IF(TIME(HOUR(S68-R68),MINUTE(S68-R68),0)&gt;$F$4,"TEMPO MAX",IF(TIME(HOUR(S68-R68),MINUTE(S68-R68+$F$1*3),0)&lt;$F$3,"TEMPO MIN",""))</f>
        <v>TEMPO MIN</v>
      </c>
      <c r="AB68" s="14">
        <f>IF($F$3&gt;S68-R68,MINUTE($F$3-(S68-R68)),0)</f>
        <v>51</v>
      </c>
      <c r="AC68" s="14">
        <f>VLOOKUP(AB68,$I$2:$J$5,2,1)</f>
        <v>6</v>
      </c>
      <c r="AD68" s="27">
        <f>TIME(HOUR(N68+$C$5),MINUTE(N68+$C$5),0)</f>
        <v>0.027777777777777776</v>
      </c>
      <c r="AE68" s="28">
        <f>MAX($D$6,MINUTE(V68-U68))</f>
        <v>12</v>
      </c>
      <c r="AF68" s="29">
        <f>$D$2/((U68-AD68)/$E$1)</f>
        <v>-28.5</v>
      </c>
      <c r="AG68" s="14" t="e">
        <f>(E68+F68)/2</f>
        <v>#N/A</v>
      </c>
      <c r="AH68" s="14" t="e">
        <f>(AF68*2-$D$4)*100/(AG68)</f>
        <v>#N/A</v>
      </c>
      <c r="AI68" s="14" t="e">
        <f>IF(TIME(HOUR(P68-AD68),MINUTE(P68-AD68),0)&gt;$G$4,"TEMPO MAX",IF(TIME(HOUR(P68-AD68),MINUTE(P68-AD68+$F$1*3),0)&lt;$G$3,"TEMPO MIN",""))</f>
        <v>#NUM!</v>
      </c>
      <c r="AJ68" s="14">
        <f>IF($G$3&gt;U68-AD68,MINUTE($G$3-(U68-AD68)),0)</f>
        <v>1</v>
      </c>
      <c r="AK68" s="14">
        <f>VLOOKUP(AJ68,$I$2:$J$5,2,1)</f>
        <v>2</v>
      </c>
      <c r="AL68" s="30" t="e">
        <f>IF(OR(AI68&lt;&gt;"",AA68&lt;&gt;"",G68&lt;&gt;""),0,Z68+AH68-AK68-AC68)</f>
        <v>#NUM!</v>
      </c>
    </row>
    <row r="69" spans="1:38" ht="15.75" hidden="1">
      <c r="A69" s="53" t="e">
        <f aca="true" t="shared" si="42" ref="A69:A80">AL69</f>
        <v>#NUM!</v>
      </c>
      <c r="B69" s="5">
        <f aca="true" t="shared" si="43" ref="B69:B80">J69</f>
        <v>0</v>
      </c>
      <c r="C69" s="5" t="e">
        <f>VLOOKUP($B69,BPM!$A$15:$E$500,2,0)</f>
        <v>#N/A</v>
      </c>
      <c r="D69" s="5" t="e">
        <f>VLOOKUP($B69,BPM!$A$15:$E$500,3,0)</f>
        <v>#N/A</v>
      </c>
      <c r="E69" s="5" t="e">
        <f>VLOOKUP($B69,BPM!$A$15:$E$500,4,0)</f>
        <v>#N/A</v>
      </c>
      <c r="F69" s="5" t="e">
        <f>VLOOKUP($B69,BPM!$A$15:$E$500,5,0)</f>
        <v>#N/A</v>
      </c>
      <c r="I69" s="6"/>
      <c r="J69" s="7"/>
      <c r="K69" s="8"/>
      <c r="L69" s="8"/>
      <c r="M69" s="16"/>
      <c r="N69" s="16"/>
      <c r="O69" s="16"/>
      <c r="P69" s="16"/>
      <c r="Q69" s="16"/>
      <c r="R69" s="27">
        <f aca="true" t="shared" si="44" ref="R69:R80">TIME(HOUR(M69),MINUTE(M69),0)</f>
        <v>0</v>
      </c>
      <c r="S69" s="27">
        <f aca="true" t="shared" si="45" ref="S69:S80">TIME(HOUR(N69),MINUTE(N69),0)</f>
        <v>0</v>
      </c>
      <c r="T69" s="27">
        <f aca="true" t="shared" si="46" ref="T69:T80">TIME(HOUR(O69),MINUTE(O69),0)</f>
        <v>0</v>
      </c>
      <c r="U69" s="27">
        <f aca="true" t="shared" si="47" ref="U69:U80">TIME(HOUR(P69),MINUTE(P69),0)</f>
        <v>0</v>
      </c>
      <c r="V69" s="27">
        <f aca="true" t="shared" si="48" ref="V69:V80">TIME(HOUR(Q69),MINUTE(Q69),0)</f>
        <v>0</v>
      </c>
      <c r="W69" s="28">
        <f aca="true" t="shared" si="49" ref="W69:W80">MAX($C$6,MINUTE(T69-S69))</f>
        <v>0</v>
      </c>
      <c r="X69" s="29" t="e">
        <f aca="true" t="shared" si="50" ref="X69:X80">$C$2/((S69-R69)/$E$1)</f>
        <v>#DIV/0!</v>
      </c>
      <c r="Y69" s="14" t="e">
        <f aca="true" t="shared" si="51" ref="Y69:Y80">(C69+D69)/2</f>
        <v>#N/A</v>
      </c>
      <c r="Z69" s="14" t="e">
        <f aca="true" t="shared" si="52" ref="Z69:Z80">(X69*2-C$4)*100/(Y69)</f>
        <v>#DIV/0!</v>
      </c>
      <c r="AA69" s="14" t="str">
        <f aca="true" t="shared" si="53" ref="AA69:AA80">IF(TIME(HOUR(S69-R69),MINUTE(S69-R69),0)&gt;$F$4,"TEMPO MAX",IF(TIME(HOUR(S69-R69),MINUTE(S69-R69+$F$1*3),0)&lt;$F$3,"TEMPO MIN",""))</f>
        <v>TEMPO MIN</v>
      </c>
      <c r="AB69" s="14">
        <f aca="true" t="shared" si="54" ref="AB69:AB80">IF($F$3&gt;S69-R69,MINUTE($F$3-(S69-R69)),0)</f>
        <v>51</v>
      </c>
      <c r="AC69" s="14">
        <f aca="true" t="shared" si="55" ref="AC69:AC80">VLOOKUP(AB69,$I$2:$J$5,2,1)</f>
        <v>6</v>
      </c>
      <c r="AD69" s="27">
        <f aca="true" t="shared" si="56" ref="AD69:AD80">TIME(HOUR(N69+$C$5),MINUTE(N69+$C$5),0)</f>
        <v>0.027777777777777776</v>
      </c>
      <c r="AE69" s="28">
        <f aca="true" t="shared" si="57" ref="AE69:AE80">MAX($D$6,MINUTE(V69-U69))</f>
        <v>0</v>
      </c>
      <c r="AF69" s="29">
        <f aca="true" t="shared" si="58" ref="AF69:AF80">$D$2/((U69-AD69)/$E$1)</f>
        <v>-28.5</v>
      </c>
      <c r="AG69" s="14" t="e">
        <f aca="true" t="shared" si="59" ref="AG69:AG80">(E69+F69)/2</f>
        <v>#N/A</v>
      </c>
      <c r="AH69" s="14" t="e">
        <f aca="true" t="shared" si="60" ref="AH69:AH80">(AF69*2-$D$4)*100/(AG69)</f>
        <v>#N/A</v>
      </c>
      <c r="AI69" s="14" t="e">
        <f aca="true" t="shared" si="61" ref="AI69:AI80">IF(TIME(HOUR(P69-AD69),MINUTE(P69-AD69),0)&gt;$G$4,"TEMPO MAX",IF(TIME(HOUR(P69-AD69),MINUTE(P69-AD69+$F$1*3),0)&lt;$G$3,"TEMPO MIN",""))</f>
        <v>#NUM!</v>
      </c>
      <c r="AJ69" s="14">
        <f aca="true" t="shared" si="62" ref="AJ69:AJ80">IF($G$3&gt;U69-AD69,MINUTE($G$3-(U69-AD69)),0)</f>
        <v>1</v>
      </c>
      <c r="AK69" s="14">
        <f aca="true" t="shared" si="63" ref="AK69:AK80">VLOOKUP(AJ69,$I$2:$J$5,2,1)</f>
        <v>2</v>
      </c>
      <c r="AL69" s="30" t="e">
        <f aca="true" t="shared" si="64" ref="AL69:AL80">IF(OR(AI69&lt;&gt;"",AA69&lt;&gt;"",G69&lt;&gt;""),0,Z69+AH69-AK69-AC69)</f>
        <v>#NUM!</v>
      </c>
    </row>
    <row r="70" spans="1:38" ht="15.75" hidden="1">
      <c r="A70" s="53" t="e">
        <f t="shared" si="42"/>
        <v>#NUM!</v>
      </c>
      <c r="B70" s="5">
        <f t="shared" si="43"/>
        <v>0</v>
      </c>
      <c r="C70" s="5" t="e">
        <f>VLOOKUP($B70,BPM!$A$15:$E$500,2,0)</f>
        <v>#N/A</v>
      </c>
      <c r="D70" s="5" t="e">
        <f>VLOOKUP($B70,BPM!$A$15:$E$500,3,0)</f>
        <v>#N/A</v>
      </c>
      <c r="E70" s="5" t="e">
        <f>VLOOKUP($B70,BPM!$A$15:$E$500,4,0)</f>
        <v>#N/A</v>
      </c>
      <c r="F70" s="5" t="e">
        <f>VLOOKUP($B70,BPM!$A$15:$E$500,5,0)</f>
        <v>#N/A</v>
      </c>
      <c r="I70" s="6"/>
      <c r="J70" s="7"/>
      <c r="K70" s="8"/>
      <c r="L70" s="8"/>
      <c r="M70" s="16"/>
      <c r="N70" s="16"/>
      <c r="O70" s="16"/>
      <c r="P70" s="16"/>
      <c r="Q70" s="16"/>
      <c r="R70" s="27">
        <f t="shared" si="44"/>
        <v>0</v>
      </c>
      <c r="S70" s="27">
        <f t="shared" si="45"/>
        <v>0</v>
      </c>
      <c r="T70" s="27">
        <f t="shared" si="46"/>
        <v>0</v>
      </c>
      <c r="U70" s="27">
        <f t="shared" si="47"/>
        <v>0</v>
      </c>
      <c r="V70" s="27">
        <f t="shared" si="48"/>
        <v>0</v>
      </c>
      <c r="W70" s="28">
        <f t="shared" si="49"/>
        <v>0</v>
      </c>
      <c r="X70" s="29" t="e">
        <f t="shared" si="50"/>
        <v>#DIV/0!</v>
      </c>
      <c r="Y70" s="14" t="e">
        <f t="shared" si="51"/>
        <v>#N/A</v>
      </c>
      <c r="Z70" s="14" t="e">
        <f t="shared" si="52"/>
        <v>#DIV/0!</v>
      </c>
      <c r="AA70" s="14" t="str">
        <f t="shared" si="53"/>
        <v>TEMPO MIN</v>
      </c>
      <c r="AB70" s="14">
        <f t="shared" si="54"/>
        <v>51</v>
      </c>
      <c r="AC70" s="14">
        <f t="shared" si="55"/>
        <v>6</v>
      </c>
      <c r="AD70" s="27">
        <f t="shared" si="56"/>
        <v>0.027777777777777776</v>
      </c>
      <c r="AE70" s="28">
        <f t="shared" si="57"/>
        <v>0</v>
      </c>
      <c r="AF70" s="29">
        <f t="shared" si="58"/>
        <v>-28.5</v>
      </c>
      <c r="AG70" s="14" t="e">
        <f t="shared" si="59"/>
        <v>#N/A</v>
      </c>
      <c r="AH70" s="14" t="e">
        <f t="shared" si="60"/>
        <v>#N/A</v>
      </c>
      <c r="AI70" s="14" t="e">
        <f t="shared" si="61"/>
        <v>#NUM!</v>
      </c>
      <c r="AJ70" s="14">
        <f t="shared" si="62"/>
        <v>1</v>
      </c>
      <c r="AK70" s="14">
        <f t="shared" si="63"/>
        <v>2</v>
      </c>
      <c r="AL70" s="30" t="e">
        <f t="shared" si="64"/>
        <v>#NUM!</v>
      </c>
    </row>
    <row r="71" spans="1:38" ht="15.75" hidden="1">
      <c r="A71" s="53" t="e">
        <f t="shared" si="42"/>
        <v>#NUM!</v>
      </c>
      <c r="B71" s="5">
        <f t="shared" si="43"/>
        <v>0</v>
      </c>
      <c r="C71" s="5" t="e">
        <f>VLOOKUP($B71,BPM!$A$15:$E$500,2,0)</f>
        <v>#N/A</v>
      </c>
      <c r="D71" s="5" t="e">
        <f>VLOOKUP($B71,BPM!$A$15:$E$500,3,0)</f>
        <v>#N/A</v>
      </c>
      <c r="E71" s="5" t="e">
        <f>VLOOKUP($B71,BPM!$A$15:$E$500,4,0)</f>
        <v>#N/A</v>
      </c>
      <c r="F71" s="5" t="e">
        <f>VLOOKUP($B71,BPM!$A$15:$E$500,5,0)</f>
        <v>#N/A</v>
      </c>
      <c r="I71" s="6"/>
      <c r="J71" s="7"/>
      <c r="K71" s="8"/>
      <c r="L71" s="8"/>
      <c r="M71" s="16"/>
      <c r="N71" s="16"/>
      <c r="O71" s="16"/>
      <c r="P71" s="16"/>
      <c r="Q71" s="16"/>
      <c r="R71" s="27">
        <f t="shared" si="44"/>
        <v>0</v>
      </c>
      <c r="S71" s="27">
        <f t="shared" si="45"/>
        <v>0</v>
      </c>
      <c r="T71" s="27">
        <f t="shared" si="46"/>
        <v>0</v>
      </c>
      <c r="U71" s="27">
        <f t="shared" si="47"/>
        <v>0</v>
      </c>
      <c r="V71" s="27">
        <f t="shared" si="48"/>
        <v>0</v>
      </c>
      <c r="W71" s="28">
        <f t="shared" si="49"/>
        <v>0</v>
      </c>
      <c r="X71" s="29" t="e">
        <f t="shared" si="50"/>
        <v>#DIV/0!</v>
      </c>
      <c r="Y71" s="14" t="e">
        <f t="shared" si="51"/>
        <v>#N/A</v>
      </c>
      <c r="Z71" s="14" t="e">
        <f t="shared" si="52"/>
        <v>#DIV/0!</v>
      </c>
      <c r="AA71" s="14" t="str">
        <f t="shared" si="53"/>
        <v>TEMPO MIN</v>
      </c>
      <c r="AB71" s="14">
        <f t="shared" si="54"/>
        <v>51</v>
      </c>
      <c r="AC71" s="14">
        <f t="shared" si="55"/>
        <v>6</v>
      </c>
      <c r="AD71" s="27">
        <f t="shared" si="56"/>
        <v>0.027777777777777776</v>
      </c>
      <c r="AE71" s="28">
        <f t="shared" si="57"/>
        <v>0</v>
      </c>
      <c r="AF71" s="29">
        <f t="shared" si="58"/>
        <v>-28.5</v>
      </c>
      <c r="AG71" s="14" t="e">
        <f t="shared" si="59"/>
        <v>#N/A</v>
      </c>
      <c r="AH71" s="14" t="e">
        <f t="shared" si="60"/>
        <v>#N/A</v>
      </c>
      <c r="AI71" s="14" t="e">
        <f t="shared" si="61"/>
        <v>#NUM!</v>
      </c>
      <c r="AJ71" s="14">
        <f t="shared" si="62"/>
        <v>1</v>
      </c>
      <c r="AK71" s="14">
        <f t="shared" si="63"/>
        <v>2</v>
      </c>
      <c r="AL71" s="30" t="e">
        <f t="shared" si="64"/>
        <v>#NUM!</v>
      </c>
    </row>
    <row r="72" spans="1:38" ht="15.75" hidden="1">
      <c r="A72" s="53" t="e">
        <f t="shared" si="42"/>
        <v>#NUM!</v>
      </c>
      <c r="B72" s="5">
        <f t="shared" si="43"/>
        <v>0</v>
      </c>
      <c r="C72" s="5" t="e">
        <f>VLOOKUP($B72,BPM!$A$15:$E$500,2,0)</f>
        <v>#N/A</v>
      </c>
      <c r="D72" s="5" t="e">
        <f>VLOOKUP($B72,BPM!$A$15:$E$500,3,0)</f>
        <v>#N/A</v>
      </c>
      <c r="E72" s="5" t="e">
        <f>VLOOKUP($B72,BPM!$A$15:$E$500,4,0)</f>
        <v>#N/A</v>
      </c>
      <c r="F72" s="5" t="e">
        <f>VLOOKUP($B72,BPM!$A$15:$E$500,5,0)</f>
        <v>#N/A</v>
      </c>
      <c r="I72" s="6"/>
      <c r="J72" s="7"/>
      <c r="K72" s="8"/>
      <c r="L72" s="8"/>
      <c r="M72" s="16"/>
      <c r="N72" s="16"/>
      <c r="O72" s="16"/>
      <c r="P72" s="16"/>
      <c r="Q72" s="16"/>
      <c r="R72" s="27">
        <f t="shared" si="44"/>
        <v>0</v>
      </c>
      <c r="S72" s="27">
        <f t="shared" si="45"/>
        <v>0</v>
      </c>
      <c r="T72" s="27">
        <f t="shared" si="46"/>
        <v>0</v>
      </c>
      <c r="U72" s="27">
        <f t="shared" si="47"/>
        <v>0</v>
      </c>
      <c r="V72" s="27">
        <f t="shared" si="48"/>
        <v>0</v>
      </c>
      <c r="W72" s="28">
        <f t="shared" si="49"/>
        <v>0</v>
      </c>
      <c r="X72" s="29" t="e">
        <f t="shared" si="50"/>
        <v>#DIV/0!</v>
      </c>
      <c r="Y72" s="14" t="e">
        <f t="shared" si="51"/>
        <v>#N/A</v>
      </c>
      <c r="Z72" s="14" t="e">
        <f t="shared" si="52"/>
        <v>#DIV/0!</v>
      </c>
      <c r="AA72" s="14" t="str">
        <f t="shared" si="53"/>
        <v>TEMPO MIN</v>
      </c>
      <c r="AB72" s="14">
        <f t="shared" si="54"/>
        <v>51</v>
      </c>
      <c r="AC72" s="14">
        <f t="shared" si="55"/>
        <v>6</v>
      </c>
      <c r="AD72" s="27">
        <f t="shared" si="56"/>
        <v>0.027777777777777776</v>
      </c>
      <c r="AE72" s="28">
        <f t="shared" si="57"/>
        <v>0</v>
      </c>
      <c r="AF72" s="29">
        <f t="shared" si="58"/>
        <v>-28.5</v>
      </c>
      <c r="AG72" s="14" t="e">
        <f t="shared" si="59"/>
        <v>#N/A</v>
      </c>
      <c r="AH72" s="14" t="e">
        <f t="shared" si="60"/>
        <v>#N/A</v>
      </c>
      <c r="AI72" s="14" t="e">
        <f t="shared" si="61"/>
        <v>#NUM!</v>
      </c>
      <c r="AJ72" s="14">
        <f t="shared" si="62"/>
        <v>1</v>
      </c>
      <c r="AK72" s="14">
        <f t="shared" si="63"/>
        <v>2</v>
      </c>
      <c r="AL72" s="30" t="e">
        <f t="shared" si="64"/>
        <v>#NUM!</v>
      </c>
    </row>
    <row r="73" spans="1:38" ht="15.75" hidden="1">
      <c r="A73" s="53" t="e">
        <f t="shared" si="42"/>
        <v>#NUM!</v>
      </c>
      <c r="B73" s="5">
        <f t="shared" si="43"/>
        <v>0</v>
      </c>
      <c r="C73" s="5" t="e">
        <f>VLOOKUP($B73,BPM!$A$15:$E$500,2,0)</f>
        <v>#N/A</v>
      </c>
      <c r="D73" s="5" t="e">
        <f>VLOOKUP($B73,BPM!$A$15:$E$500,3,0)</f>
        <v>#N/A</v>
      </c>
      <c r="E73" s="5" t="e">
        <f>VLOOKUP($B73,BPM!$A$15:$E$500,4,0)</f>
        <v>#N/A</v>
      </c>
      <c r="F73" s="5" t="e">
        <f>VLOOKUP($B73,BPM!$A$15:$E$500,5,0)</f>
        <v>#N/A</v>
      </c>
      <c r="I73" s="6"/>
      <c r="J73" s="7"/>
      <c r="K73" s="8"/>
      <c r="L73" s="8"/>
      <c r="M73" s="16"/>
      <c r="N73" s="16"/>
      <c r="O73" s="16"/>
      <c r="P73" s="16"/>
      <c r="Q73" s="16"/>
      <c r="R73" s="27">
        <f t="shared" si="44"/>
        <v>0</v>
      </c>
      <c r="S73" s="27">
        <f t="shared" si="45"/>
        <v>0</v>
      </c>
      <c r="T73" s="27">
        <f t="shared" si="46"/>
        <v>0</v>
      </c>
      <c r="U73" s="27">
        <f t="shared" si="47"/>
        <v>0</v>
      </c>
      <c r="V73" s="27">
        <f t="shared" si="48"/>
        <v>0</v>
      </c>
      <c r="W73" s="28">
        <f t="shared" si="49"/>
        <v>0</v>
      </c>
      <c r="X73" s="29" t="e">
        <f t="shared" si="50"/>
        <v>#DIV/0!</v>
      </c>
      <c r="Y73" s="14" t="e">
        <f t="shared" si="51"/>
        <v>#N/A</v>
      </c>
      <c r="Z73" s="14" t="e">
        <f t="shared" si="52"/>
        <v>#DIV/0!</v>
      </c>
      <c r="AA73" s="14" t="str">
        <f t="shared" si="53"/>
        <v>TEMPO MIN</v>
      </c>
      <c r="AB73" s="14">
        <f t="shared" si="54"/>
        <v>51</v>
      </c>
      <c r="AC73" s="14">
        <f t="shared" si="55"/>
        <v>6</v>
      </c>
      <c r="AD73" s="27">
        <f t="shared" si="56"/>
        <v>0.027777777777777776</v>
      </c>
      <c r="AE73" s="28">
        <f t="shared" si="57"/>
        <v>0</v>
      </c>
      <c r="AF73" s="29">
        <f t="shared" si="58"/>
        <v>-28.5</v>
      </c>
      <c r="AG73" s="14" t="e">
        <f t="shared" si="59"/>
        <v>#N/A</v>
      </c>
      <c r="AH73" s="14" t="e">
        <f t="shared" si="60"/>
        <v>#N/A</v>
      </c>
      <c r="AI73" s="14" t="e">
        <f t="shared" si="61"/>
        <v>#NUM!</v>
      </c>
      <c r="AJ73" s="14">
        <f t="shared" si="62"/>
        <v>1</v>
      </c>
      <c r="AK73" s="14">
        <f t="shared" si="63"/>
        <v>2</v>
      </c>
      <c r="AL73" s="30" t="e">
        <f t="shared" si="64"/>
        <v>#NUM!</v>
      </c>
    </row>
    <row r="74" spans="1:38" ht="15.75" hidden="1">
      <c r="A74" s="53" t="e">
        <f t="shared" si="42"/>
        <v>#NUM!</v>
      </c>
      <c r="B74" s="5">
        <f t="shared" si="43"/>
        <v>0</v>
      </c>
      <c r="C74" s="5" t="e">
        <f>VLOOKUP($B74,BPM!$A$15:$E$500,2,0)</f>
        <v>#N/A</v>
      </c>
      <c r="D74" s="5" t="e">
        <f>VLOOKUP($B74,BPM!$A$15:$E$500,3,0)</f>
        <v>#N/A</v>
      </c>
      <c r="E74" s="5" t="e">
        <f>VLOOKUP($B74,BPM!$A$15:$E$500,4,0)</f>
        <v>#N/A</v>
      </c>
      <c r="F74" s="5" t="e">
        <f>VLOOKUP($B74,BPM!$A$15:$E$500,5,0)</f>
        <v>#N/A</v>
      </c>
      <c r="I74" s="6"/>
      <c r="J74" s="7"/>
      <c r="K74" s="8"/>
      <c r="L74" s="8"/>
      <c r="M74" s="16"/>
      <c r="N74" s="16"/>
      <c r="O74" s="16"/>
      <c r="P74" s="16"/>
      <c r="Q74" s="16"/>
      <c r="R74" s="27">
        <f t="shared" si="44"/>
        <v>0</v>
      </c>
      <c r="S74" s="27">
        <f t="shared" si="45"/>
        <v>0</v>
      </c>
      <c r="T74" s="27">
        <f t="shared" si="46"/>
        <v>0</v>
      </c>
      <c r="U74" s="27">
        <f t="shared" si="47"/>
        <v>0</v>
      </c>
      <c r="V74" s="27">
        <f t="shared" si="48"/>
        <v>0</v>
      </c>
      <c r="W74" s="28">
        <f t="shared" si="49"/>
        <v>0</v>
      </c>
      <c r="X74" s="29" t="e">
        <f t="shared" si="50"/>
        <v>#DIV/0!</v>
      </c>
      <c r="Y74" s="14" t="e">
        <f t="shared" si="51"/>
        <v>#N/A</v>
      </c>
      <c r="Z74" s="14" t="e">
        <f t="shared" si="52"/>
        <v>#DIV/0!</v>
      </c>
      <c r="AA74" s="14" t="str">
        <f t="shared" si="53"/>
        <v>TEMPO MIN</v>
      </c>
      <c r="AB74" s="14">
        <f t="shared" si="54"/>
        <v>51</v>
      </c>
      <c r="AC74" s="14">
        <f t="shared" si="55"/>
        <v>6</v>
      </c>
      <c r="AD74" s="27">
        <f t="shared" si="56"/>
        <v>0.027777777777777776</v>
      </c>
      <c r="AE74" s="28">
        <f t="shared" si="57"/>
        <v>0</v>
      </c>
      <c r="AF74" s="29">
        <f t="shared" si="58"/>
        <v>-28.5</v>
      </c>
      <c r="AG74" s="14" t="e">
        <f t="shared" si="59"/>
        <v>#N/A</v>
      </c>
      <c r="AH74" s="14" t="e">
        <f t="shared" si="60"/>
        <v>#N/A</v>
      </c>
      <c r="AI74" s="14" t="e">
        <f t="shared" si="61"/>
        <v>#NUM!</v>
      </c>
      <c r="AJ74" s="14">
        <f t="shared" si="62"/>
        <v>1</v>
      </c>
      <c r="AK74" s="14">
        <f t="shared" si="63"/>
        <v>2</v>
      </c>
      <c r="AL74" s="30" t="e">
        <f t="shared" si="64"/>
        <v>#NUM!</v>
      </c>
    </row>
    <row r="75" spans="1:38" ht="15.75" hidden="1">
      <c r="A75" s="53" t="e">
        <f t="shared" si="42"/>
        <v>#NUM!</v>
      </c>
      <c r="B75" s="5">
        <f t="shared" si="43"/>
        <v>0</v>
      </c>
      <c r="C75" s="5" t="e">
        <f>VLOOKUP($B75,BPM!$A$15:$E$500,2,0)</f>
        <v>#N/A</v>
      </c>
      <c r="D75" s="5" t="e">
        <f>VLOOKUP($B75,BPM!$A$15:$E$500,3,0)</f>
        <v>#N/A</v>
      </c>
      <c r="E75" s="5" t="e">
        <f>VLOOKUP($B75,BPM!$A$15:$E$500,4,0)</f>
        <v>#N/A</v>
      </c>
      <c r="F75" s="5" t="e">
        <f>VLOOKUP($B75,BPM!$A$15:$E$500,5,0)</f>
        <v>#N/A</v>
      </c>
      <c r="I75" s="6"/>
      <c r="J75" s="7"/>
      <c r="K75" s="8"/>
      <c r="L75" s="8"/>
      <c r="M75" s="16"/>
      <c r="N75" s="16"/>
      <c r="O75" s="16"/>
      <c r="P75" s="16"/>
      <c r="Q75" s="16"/>
      <c r="R75" s="27">
        <f t="shared" si="44"/>
        <v>0</v>
      </c>
      <c r="S75" s="27">
        <f t="shared" si="45"/>
        <v>0</v>
      </c>
      <c r="T75" s="27">
        <f t="shared" si="46"/>
        <v>0</v>
      </c>
      <c r="U75" s="27">
        <f t="shared" si="47"/>
        <v>0</v>
      </c>
      <c r="V75" s="27">
        <f t="shared" si="48"/>
        <v>0</v>
      </c>
      <c r="W75" s="28">
        <f t="shared" si="49"/>
        <v>0</v>
      </c>
      <c r="X75" s="29" t="e">
        <f t="shared" si="50"/>
        <v>#DIV/0!</v>
      </c>
      <c r="Y75" s="14" t="e">
        <f t="shared" si="51"/>
        <v>#N/A</v>
      </c>
      <c r="Z75" s="14" t="e">
        <f t="shared" si="52"/>
        <v>#DIV/0!</v>
      </c>
      <c r="AA75" s="14" t="str">
        <f t="shared" si="53"/>
        <v>TEMPO MIN</v>
      </c>
      <c r="AB75" s="14">
        <f t="shared" si="54"/>
        <v>51</v>
      </c>
      <c r="AC75" s="14">
        <f t="shared" si="55"/>
        <v>6</v>
      </c>
      <c r="AD75" s="27">
        <f t="shared" si="56"/>
        <v>0.027777777777777776</v>
      </c>
      <c r="AE75" s="28">
        <f t="shared" si="57"/>
        <v>0</v>
      </c>
      <c r="AF75" s="29">
        <f t="shared" si="58"/>
        <v>-28.5</v>
      </c>
      <c r="AG75" s="14" t="e">
        <f t="shared" si="59"/>
        <v>#N/A</v>
      </c>
      <c r="AH75" s="14" t="e">
        <f t="shared" si="60"/>
        <v>#N/A</v>
      </c>
      <c r="AI75" s="14" t="e">
        <f t="shared" si="61"/>
        <v>#NUM!</v>
      </c>
      <c r="AJ75" s="14">
        <f t="shared" si="62"/>
        <v>1</v>
      </c>
      <c r="AK75" s="14">
        <f t="shared" si="63"/>
        <v>2</v>
      </c>
      <c r="AL75" s="30" t="e">
        <f t="shared" si="64"/>
        <v>#NUM!</v>
      </c>
    </row>
    <row r="76" spans="1:38" ht="15.75" hidden="1">
      <c r="A76" s="53" t="e">
        <f t="shared" si="42"/>
        <v>#NUM!</v>
      </c>
      <c r="B76" s="5">
        <f t="shared" si="43"/>
        <v>0</v>
      </c>
      <c r="C76" s="5" t="e">
        <f>VLOOKUP($B76,BPM!$A$15:$E$500,2,0)</f>
        <v>#N/A</v>
      </c>
      <c r="D76" s="5" t="e">
        <f>VLOOKUP($B76,BPM!$A$15:$E$500,3,0)</f>
        <v>#N/A</v>
      </c>
      <c r="E76" s="5" t="e">
        <f>VLOOKUP($B76,BPM!$A$15:$E$500,4,0)</f>
        <v>#N/A</v>
      </c>
      <c r="F76" s="5" t="e">
        <f>VLOOKUP($B76,BPM!$A$15:$E$500,5,0)</f>
        <v>#N/A</v>
      </c>
      <c r="I76" s="6"/>
      <c r="J76" s="7"/>
      <c r="K76" s="8"/>
      <c r="L76" s="8"/>
      <c r="M76" s="16"/>
      <c r="N76" s="16"/>
      <c r="O76" s="16"/>
      <c r="P76" s="16"/>
      <c r="Q76" s="16"/>
      <c r="R76" s="27">
        <f t="shared" si="44"/>
        <v>0</v>
      </c>
      <c r="S76" s="27">
        <f t="shared" si="45"/>
        <v>0</v>
      </c>
      <c r="T76" s="27">
        <f t="shared" si="46"/>
        <v>0</v>
      </c>
      <c r="U76" s="27">
        <f t="shared" si="47"/>
        <v>0</v>
      </c>
      <c r="V76" s="27">
        <f t="shared" si="48"/>
        <v>0</v>
      </c>
      <c r="W76" s="28">
        <f t="shared" si="49"/>
        <v>0</v>
      </c>
      <c r="X76" s="29" t="e">
        <f t="shared" si="50"/>
        <v>#DIV/0!</v>
      </c>
      <c r="Y76" s="14" t="e">
        <f t="shared" si="51"/>
        <v>#N/A</v>
      </c>
      <c r="Z76" s="14" t="e">
        <f t="shared" si="52"/>
        <v>#DIV/0!</v>
      </c>
      <c r="AA76" s="14" t="str">
        <f t="shared" si="53"/>
        <v>TEMPO MIN</v>
      </c>
      <c r="AB76" s="14">
        <f t="shared" si="54"/>
        <v>51</v>
      </c>
      <c r="AC76" s="14">
        <f t="shared" si="55"/>
        <v>6</v>
      </c>
      <c r="AD76" s="27">
        <f t="shared" si="56"/>
        <v>0.027777777777777776</v>
      </c>
      <c r="AE76" s="28">
        <f t="shared" si="57"/>
        <v>0</v>
      </c>
      <c r="AF76" s="29">
        <f t="shared" si="58"/>
        <v>-28.5</v>
      </c>
      <c r="AG76" s="14" t="e">
        <f t="shared" si="59"/>
        <v>#N/A</v>
      </c>
      <c r="AH76" s="14" t="e">
        <f t="shared" si="60"/>
        <v>#N/A</v>
      </c>
      <c r="AI76" s="14" t="e">
        <f t="shared" si="61"/>
        <v>#NUM!</v>
      </c>
      <c r="AJ76" s="14">
        <f t="shared" si="62"/>
        <v>1</v>
      </c>
      <c r="AK76" s="14">
        <f t="shared" si="63"/>
        <v>2</v>
      </c>
      <c r="AL76" s="30" t="e">
        <f t="shared" si="64"/>
        <v>#NUM!</v>
      </c>
    </row>
    <row r="77" spans="1:38" ht="15.75" hidden="1">
      <c r="A77" s="53" t="e">
        <f t="shared" si="42"/>
        <v>#NUM!</v>
      </c>
      <c r="B77" s="5">
        <f t="shared" si="43"/>
        <v>0</v>
      </c>
      <c r="C77" s="5" t="e">
        <f>VLOOKUP($B77,BPM!$A$15:$E$500,2,0)</f>
        <v>#N/A</v>
      </c>
      <c r="D77" s="5" t="e">
        <f>VLOOKUP($B77,BPM!$A$15:$E$500,3,0)</f>
        <v>#N/A</v>
      </c>
      <c r="E77" s="5" t="e">
        <f>VLOOKUP($B77,BPM!$A$15:$E$500,4,0)</f>
        <v>#N/A</v>
      </c>
      <c r="F77" s="5" t="e">
        <f>VLOOKUP($B77,BPM!$A$15:$E$500,5,0)</f>
        <v>#N/A</v>
      </c>
      <c r="I77" s="6"/>
      <c r="J77" s="7"/>
      <c r="K77" s="8"/>
      <c r="L77" s="8"/>
      <c r="M77" s="16"/>
      <c r="N77" s="16"/>
      <c r="O77" s="16"/>
      <c r="P77" s="16"/>
      <c r="Q77" s="16"/>
      <c r="R77" s="27">
        <f t="shared" si="44"/>
        <v>0</v>
      </c>
      <c r="S77" s="27">
        <f t="shared" si="45"/>
        <v>0</v>
      </c>
      <c r="T77" s="27">
        <f t="shared" si="46"/>
        <v>0</v>
      </c>
      <c r="U77" s="27">
        <f t="shared" si="47"/>
        <v>0</v>
      </c>
      <c r="V77" s="27">
        <f t="shared" si="48"/>
        <v>0</v>
      </c>
      <c r="W77" s="28">
        <f t="shared" si="49"/>
        <v>0</v>
      </c>
      <c r="X77" s="29" t="e">
        <f t="shared" si="50"/>
        <v>#DIV/0!</v>
      </c>
      <c r="Y77" s="14" t="e">
        <f t="shared" si="51"/>
        <v>#N/A</v>
      </c>
      <c r="Z77" s="14" t="e">
        <f t="shared" si="52"/>
        <v>#DIV/0!</v>
      </c>
      <c r="AA77" s="14" t="str">
        <f t="shared" si="53"/>
        <v>TEMPO MIN</v>
      </c>
      <c r="AB77" s="14">
        <f t="shared" si="54"/>
        <v>51</v>
      </c>
      <c r="AC77" s="14">
        <f t="shared" si="55"/>
        <v>6</v>
      </c>
      <c r="AD77" s="27">
        <f t="shared" si="56"/>
        <v>0.027777777777777776</v>
      </c>
      <c r="AE77" s="28">
        <f t="shared" si="57"/>
        <v>0</v>
      </c>
      <c r="AF77" s="29">
        <f t="shared" si="58"/>
        <v>-28.5</v>
      </c>
      <c r="AG77" s="14" t="e">
        <f t="shared" si="59"/>
        <v>#N/A</v>
      </c>
      <c r="AH77" s="14" t="e">
        <f t="shared" si="60"/>
        <v>#N/A</v>
      </c>
      <c r="AI77" s="14" t="e">
        <f t="shared" si="61"/>
        <v>#NUM!</v>
      </c>
      <c r="AJ77" s="14">
        <f t="shared" si="62"/>
        <v>1</v>
      </c>
      <c r="AK77" s="14">
        <f t="shared" si="63"/>
        <v>2</v>
      </c>
      <c r="AL77" s="30" t="e">
        <f t="shared" si="64"/>
        <v>#NUM!</v>
      </c>
    </row>
    <row r="78" spans="1:38" ht="15.75" hidden="1">
      <c r="A78" s="53" t="e">
        <f t="shared" si="42"/>
        <v>#NUM!</v>
      </c>
      <c r="B78" s="5">
        <f t="shared" si="43"/>
        <v>0</v>
      </c>
      <c r="C78" s="5" t="e">
        <f>VLOOKUP($B78,BPM!$A$15:$E$500,2,0)</f>
        <v>#N/A</v>
      </c>
      <c r="D78" s="5" t="e">
        <f>VLOOKUP($B78,BPM!$A$15:$E$500,3,0)</f>
        <v>#N/A</v>
      </c>
      <c r="E78" s="5" t="e">
        <f>VLOOKUP($B78,BPM!$A$15:$E$500,4,0)</f>
        <v>#N/A</v>
      </c>
      <c r="F78" s="5" t="e">
        <f>VLOOKUP($B78,BPM!$A$15:$E$500,5,0)</f>
        <v>#N/A</v>
      </c>
      <c r="I78" s="6"/>
      <c r="J78" s="7"/>
      <c r="K78" s="8"/>
      <c r="L78" s="8"/>
      <c r="M78" s="16"/>
      <c r="N78" s="16"/>
      <c r="O78" s="16"/>
      <c r="P78" s="16"/>
      <c r="Q78" s="16"/>
      <c r="R78" s="27">
        <f t="shared" si="44"/>
        <v>0</v>
      </c>
      <c r="S78" s="27">
        <f t="shared" si="45"/>
        <v>0</v>
      </c>
      <c r="T78" s="27">
        <f t="shared" si="46"/>
        <v>0</v>
      </c>
      <c r="U78" s="27">
        <f t="shared" si="47"/>
        <v>0</v>
      </c>
      <c r="V78" s="27">
        <f t="shared" si="48"/>
        <v>0</v>
      </c>
      <c r="W78" s="28">
        <f t="shared" si="49"/>
        <v>0</v>
      </c>
      <c r="X78" s="29" t="e">
        <f t="shared" si="50"/>
        <v>#DIV/0!</v>
      </c>
      <c r="Y78" s="14" t="e">
        <f t="shared" si="51"/>
        <v>#N/A</v>
      </c>
      <c r="Z78" s="14" t="e">
        <f t="shared" si="52"/>
        <v>#DIV/0!</v>
      </c>
      <c r="AA78" s="14" t="str">
        <f t="shared" si="53"/>
        <v>TEMPO MIN</v>
      </c>
      <c r="AB78" s="14">
        <f t="shared" si="54"/>
        <v>51</v>
      </c>
      <c r="AC78" s="14">
        <f t="shared" si="55"/>
        <v>6</v>
      </c>
      <c r="AD78" s="27">
        <f t="shared" si="56"/>
        <v>0.027777777777777776</v>
      </c>
      <c r="AE78" s="28">
        <f t="shared" si="57"/>
        <v>0</v>
      </c>
      <c r="AF78" s="29">
        <f t="shared" si="58"/>
        <v>-28.5</v>
      </c>
      <c r="AG78" s="14" t="e">
        <f t="shared" si="59"/>
        <v>#N/A</v>
      </c>
      <c r="AH78" s="14" t="e">
        <f t="shared" si="60"/>
        <v>#N/A</v>
      </c>
      <c r="AI78" s="14" t="e">
        <f t="shared" si="61"/>
        <v>#NUM!</v>
      </c>
      <c r="AJ78" s="14">
        <f t="shared" si="62"/>
        <v>1</v>
      </c>
      <c r="AK78" s="14">
        <f t="shared" si="63"/>
        <v>2</v>
      </c>
      <c r="AL78" s="30" t="e">
        <f t="shared" si="64"/>
        <v>#NUM!</v>
      </c>
    </row>
    <row r="79" spans="1:38" ht="15.75" hidden="1">
      <c r="A79" s="53" t="e">
        <f t="shared" si="42"/>
        <v>#NUM!</v>
      </c>
      <c r="B79" s="5">
        <f t="shared" si="43"/>
        <v>0</v>
      </c>
      <c r="C79" s="5" t="e">
        <f>VLOOKUP($B79,BPM!$A$15:$E$500,2,0)</f>
        <v>#N/A</v>
      </c>
      <c r="D79" s="5" t="e">
        <f>VLOOKUP($B79,BPM!$A$15:$E$500,3,0)</f>
        <v>#N/A</v>
      </c>
      <c r="E79" s="5" t="e">
        <f>VLOOKUP($B79,BPM!$A$15:$E$500,4,0)</f>
        <v>#N/A</v>
      </c>
      <c r="F79" s="5" t="e">
        <f>VLOOKUP($B79,BPM!$A$15:$E$500,5,0)</f>
        <v>#N/A</v>
      </c>
      <c r="I79" s="6"/>
      <c r="J79" s="7"/>
      <c r="K79" s="8"/>
      <c r="L79" s="8"/>
      <c r="M79" s="16"/>
      <c r="N79" s="16"/>
      <c r="O79" s="16"/>
      <c r="P79" s="16"/>
      <c r="Q79" s="16"/>
      <c r="R79" s="27">
        <f t="shared" si="44"/>
        <v>0</v>
      </c>
      <c r="S79" s="27">
        <f t="shared" si="45"/>
        <v>0</v>
      </c>
      <c r="T79" s="27">
        <f t="shared" si="46"/>
        <v>0</v>
      </c>
      <c r="U79" s="27">
        <f t="shared" si="47"/>
        <v>0</v>
      </c>
      <c r="V79" s="27">
        <f t="shared" si="48"/>
        <v>0</v>
      </c>
      <c r="W79" s="28">
        <f t="shared" si="49"/>
        <v>0</v>
      </c>
      <c r="X79" s="29" t="e">
        <f t="shared" si="50"/>
        <v>#DIV/0!</v>
      </c>
      <c r="Y79" s="14" t="e">
        <f t="shared" si="51"/>
        <v>#N/A</v>
      </c>
      <c r="Z79" s="14" t="e">
        <f t="shared" si="52"/>
        <v>#DIV/0!</v>
      </c>
      <c r="AA79" s="14" t="str">
        <f t="shared" si="53"/>
        <v>TEMPO MIN</v>
      </c>
      <c r="AB79" s="14">
        <f t="shared" si="54"/>
        <v>51</v>
      </c>
      <c r="AC79" s="14">
        <f t="shared" si="55"/>
        <v>6</v>
      </c>
      <c r="AD79" s="27">
        <f t="shared" si="56"/>
        <v>0.027777777777777776</v>
      </c>
      <c r="AE79" s="28">
        <f t="shared" si="57"/>
        <v>0</v>
      </c>
      <c r="AF79" s="29">
        <f t="shared" si="58"/>
        <v>-28.5</v>
      </c>
      <c r="AG79" s="14" t="e">
        <f t="shared" si="59"/>
        <v>#N/A</v>
      </c>
      <c r="AH79" s="14" t="e">
        <f t="shared" si="60"/>
        <v>#N/A</v>
      </c>
      <c r="AI79" s="14" t="e">
        <f t="shared" si="61"/>
        <v>#NUM!</v>
      </c>
      <c r="AJ79" s="14">
        <f t="shared" si="62"/>
        <v>1</v>
      </c>
      <c r="AK79" s="14">
        <f t="shared" si="63"/>
        <v>2</v>
      </c>
      <c r="AL79" s="30" t="e">
        <f t="shared" si="64"/>
        <v>#NUM!</v>
      </c>
    </row>
    <row r="80" spans="1:38" ht="15.75" hidden="1">
      <c r="A80" s="53" t="e">
        <f t="shared" si="42"/>
        <v>#NUM!</v>
      </c>
      <c r="B80" s="5">
        <f t="shared" si="43"/>
        <v>0</v>
      </c>
      <c r="C80" s="5" t="e">
        <f>VLOOKUP($B80,BPM!$A$15:$E$500,2,0)</f>
        <v>#N/A</v>
      </c>
      <c r="D80" s="5" t="e">
        <f>VLOOKUP($B80,BPM!$A$15:$E$500,3,0)</f>
        <v>#N/A</v>
      </c>
      <c r="E80" s="5" t="e">
        <f>VLOOKUP($B80,BPM!$A$15:$E$500,4,0)</f>
        <v>#N/A</v>
      </c>
      <c r="F80" s="5" t="e">
        <f>VLOOKUP($B80,BPM!$A$15:$E$500,5,0)</f>
        <v>#N/A</v>
      </c>
      <c r="I80" s="6"/>
      <c r="J80" s="7"/>
      <c r="K80" s="8"/>
      <c r="L80" s="8"/>
      <c r="M80" s="16"/>
      <c r="N80" s="16"/>
      <c r="O80" s="16"/>
      <c r="P80" s="16"/>
      <c r="Q80" s="16"/>
      <c r="R80" s="27">
        <f t="shared" si="44"/>
        <v>0</v>
      </c>
      <c r="S80" s="27">
        <f t="shared" si="45"/>
        <v>0</v>
      </c>
      <c r="T80" s="27">
        <f t="shared" si="46"/>
        <v>0</v>
      </c>
      <c r="U80" s="27">
        <f t="shared" si="47"/>
        <v>0</v>
      </c>
      <c r="V80" s="27">
        <f t="shared" si="48"/>
        <v>0</v>
      </c>
      <c r="W80" s="28">
        <f t="shared" si="49"/>
        <v>0</v>
      </c>
      <c r="X80" s="29" t="e">
        <f t="shared" si="50"/>
        <v>#DIV/0!</v>
      </c>
      <c r="Y80" s="14" t="e">
        <f t="shared" si="51"/>
        <v>#N/A</v>
      </c>
      <c r="Z80" s="14" t="e">
        <f t="shared" si="52"/>
        <v>#DIV/0!</v>
      </c>
      <c r="AA80" s="14" t="str">
        <f t="shared" si="53"/>
        <v>TEMPO MIN</v>
      </c>
      <c r="AB80" s="14">
        <f t="shared" si="54"/>
        <v>51</v>
      </c>
      <c r="AC80" s="14">
        <f t="shared" si="55"/>
        <v>6</v>
      </c>
      <c r="AD80" s="27">
        <f t="shared" si="56"/>
        <v>0.027777777777777776</v>
      </c>
      <c r="AE80" s="28">
        <f t="shared" si="57"/>
        <v>0</v>
      </c>
      <c r="AF80" s="29">
        <f t="shared" si="58"/>
        <v>-28.5</v>
      </c>
      <c r="AG80" s="14" t="e">
        <f t="shared" si="59"/>
        <v>#N/A</v>
      </c>
      <c r="AH80" s="14" t="e">
        <f t="shared" si="60"/>
        <v>#N/A</v>
      </c>
      <c r="AI80" s="14" t="e">
        <f t="shared" si="61"/>
        <v>#NUM!</v>
      </c>
      <c r="AJ80" s="14">
        <f t="shared" si="62"/>
        <v>1</v>
      </c>
      <c r="AK80" s="14">
        <f t="shared" si="63"/>
        <v>2</v>
      </c>
      <c r="AL80" s="30" t="e">
        <f t="shared" si="64"/>
        <v>#NUM!</v>
      </c>
    </row>
    <row r="81" ht="15.75" thickBot="1">
      <c r="C81" s="18"/>
    </row>
    <row r="82" spans="9:28" ht="24" thickBot="1">
      <c r="I82" s="11"/>
      <c r="K82" s="12" t="s">
        <v>45</v>
      </c>
      <c r="AA82" s="20"/>
      <c r="AB82" s="20"/>
    </row>
    <row r="83" spans="27:30" ht="15">
      <c r="AA83" s="20"/>
      <c r="AB83" s="20"/>
      <c r="AD83" s="20"/>
    </row>
    <row r="84" spans="1:38" ht="15.75">
      <c r="A84" s="53">
        <f>AL84</f>
        <v>72.36193933108633</v>
      </c>
      <c r="B84" s="5">
        <f>J84</f>
        <v>449</v>
      </c>
      <c r="C84" s="5">
        <f>VLOOKUP($B84,BPM!$A$15:$E$500,2,0)</f>
        <v>40</v>
      </c>
      <c r="D84" s="5">
        <f>VLOOKUP($B84,BPM!$A$15:$E$500,3,0)</f>
        <v>40</v>
      </c>
      <c r="E84" s="5">
        <f>VLOOKUP($B84,BPM!$A$15:$E$500,4,0)</f>
        <v>56</v>
      </c>
      <c r="F84" s="5">
        <f>VLOOKUP($B84,BPM!$A$15:$E$500,5,0)</f>
        <v>56</v>
      </c>
      <c r="I84" s="6" t="s">
        <v>177</v>
      </c>
      <c r="J84" s="8">
        <v>449</v>
      </c>
      <c r="K84" s="8" t="s">
        <v>127</v>
      </c>
      <c r="L84" s="8" t="s">
        <v>267</v>
      </c>
      <c r="M84" s="16">
        <v>0.4166666666666667</v>
      </c>
      <c r="N84" s="16">
        <v>0.4958912037037037</v>
      </c>
      <c r="O84" s="16">
        <v>0.5066666666666667</v>
      </c>
      <c r="P84" s="16">
        <v>0.5847106481481482</v>
      </c>
      <c r="Q84" s="16">
        <v>0.5964930555555555</v>
      </c>
      <c r="R84" s="27">
        <f>TIME(HOUR(M84),MINUTE(M84),0)</f>
        <v>0.4166666666666667</v>
      </c>
      <c r="S84" s="27">
        <f>TIME(HOUR(N84),MINUTE(N84),0)</f>
        <v>0.49583333333333335</v>
      </c>
      <c r="T84" s="27">
        <f>TIME(HOUR(O84),MINUTE(O84),0)</f>
        <v>0.50625</v>
      </c>
      <c r="U84" s="27">
        <f>TIME(HOUR(P84),MINUTE(P84),0)</f>
        <v>0.5840277777777778</v>
      </c>
      <c r="V84" s="27">
        <f>TIME(HOUR(Q84),MINUTE(Q84),0)</f>
        <v>0.5958333333333333</v>
      </c>
      <c r="W84" s="28">
        <f>MAX($C$6,MINUTE(T84-S84))</f>
        <v>15</v>
      </c>
      <c r="X84" s="29">
        <f>$C$2/((S84-R84)/$E$1)</f>
        <v>13.68421052631579</v>
      </c>
      <c r="Y84" s="14">
        <f>(C84+D84)/2</f>
        <v>40</v>
      </c>
      <c r="Z84" s="14">
        <f>(X84*2-C$4)*100/(Y84)</f>
        <v>43.421052631578945</v>
      </c>
      <c r="AA84" s="14">
        <f>IF(TIME(HOUR(S84-R84),MINUTE(S84-R84),0)&gt;$F$4,"TEMPO MAX",IF(TIME(HOUR(S84-R84),MINUTE(S84-R84+$F$1*3),0)&lt;$F$3,"TEMPO MIN",""))</f>
      </c>
      <c r="AB84" s="14">
        <f>IF($F$3&gt;S84-R84,MINUTE($F$3-(S84-R84)),0)</f>
        <v>0</v>
      </c>
      <c r="AC84" s="14">
        <f>VLOOKUP(AB84,$I$2:$J$5,2,1)</f>
        <v>0</v>
      </c>
      <c r="AD84" s="27">
        <f>TIME(HOUR(N84+$C$5),MINUTE(N84+$C$5),0)</f>
        <v>0.5236111111111111</v>
      </c>
      <c r="AE84" s="28">
        <f>MAX($D$6,MINUTE(V84-U84))</f>
        <v>17</v>
      </c>
      <c r="AF84" s="29">
        <f>$D$2/((U84-AD84)/$E$1)</f>
        <v>13.103448275862068</v>
      </c>
      <c r="AG84" s="14">
        <f>(E84+F84)/2</f>
        <v>56</v>
      </c>
      <c r="AH84" s="14">
        <f>(AF84*2-$D$4)*100/(AG84)</f>
        <v>28.940886699507384</v>
      </c>
      <c r="AI84" s="14">
        <f>IF(TIME(HOUR(P84-AD84),MINUTE(P84-AD84),0)&gt;$G$4,"TEMPO MAX",IF(TIME(HOUR(P84-AD84),MINUTE(P84-AD84+$F$1*3),0)&lt;$G$3,"TEMPO MIN",""))</f>
      </c>
      <c r="AJ84" s="14">
        <f>IF($G$3&gt;U84-AD84,MINUTE($G$3-(U84-AD84)),0)</f>
        <v>0</v>
      </c>
      <c r="AK84" s="14">
        <f>VLOOKUP(AJ84,$I$2:$J$5,2,1)</f>
        <v>0</v>
      </c>
      <c r="AL84" s="30">
        <f>IF(OR(AI84&lt;&gt;"",AA84&lt;&gt;"",G84&lt;&gt;""),0,Z84+AH84-AK84-AC84)</f>
        <v>72.36193933108633</v>
      </c>
    </row>
    <row r="85" spans="1:38" ht="15.75" hidden="1">
      <c r="A85" s="53" t="e">
        <f aca="true" t="shared" si="65" ref="A85:A98">AL85</f>
        <v>#NUM!</v>
      </c>
      <c r="B85" s="5">
        <f aca="true" t="shared" si="66" ref="B85:B98">J85</f>
        <v>0</v>
      </c>
      <c r="C85" s="5" t="e">
        <f>VLOOKUP($B85,BPM!$A$15:$E$500,2,0)</f>
        <v>#N/A</v>
      </c>
      <c r="D85" s="5" t="e">
        <f>VLOOKUP($B85,BPM!$A$15:$E$500,3,0)</f>
        <v>#N/A</v>
      </c>
      <c r="E85" s="5" t="e">
        <f>VLOOKUP($B85,BPM!$A$15:$E$500,4,0)</f>
        <v>#N/A</v>
      </c>
      <c r="F85" s="5" t="e">
        <f>VLOOKUP($B85,BPM!$A$15:$E$500,5,0)</f>
        <v>#N/A</v>
      </c>
      <c r="I85" s="6"/>
      <c r="J85" s="7"/>
      <c r="K85" s="8"/>
      <c r="L85" s="8"/>
      <c r="M85" s="16"/>
      <c r="N85" s="16"/>
      <c r="O85" s="16"/>
      <c r="P85" s="16"/>
      <c r="Q85" s="16"/>
      <c r="R85" s="27">
        <f aca="true" t="shared" si="67" ref="R85:R98">TIME(HOUR(M85),MINUTE(M85),0)</f>
        <v>0</v>
      </c>
      <c r="S85" s="27">
        <f aca="true" t="shared" si="68" ref="S85:S98">TIME(HOUR(N85),MINUTE(N85),0)</f>
        <v>0</v>
      </c>
      <c r="T85" s="27">
        <f aca="true" t="shared" si="69" ref="T85:T98">TIME(HOUR(O85),MINUTE(O85),0)</f>
        <v>0</v>
      </c>
      <c r="U85" s="27">
        <f aca="true" t="shared" si="70" ref="U85:U98">TIME(HOUR(P85),MINUTE(P85),0)</f>
        <v>0</v>
      </c>
      <c r="V85" s="27">
        <f aca="true" t="shared" si="71" ref="V85:V98">TIME(HOUR(Q85),MINUTE(Q85),0)</f>
        <v>0</v>
      </c>
      <c r="W85" s="28">
        <f aca="true" t="shared" si="72" ref="W85:W98">MAX($C$6,MINUTE(T85-S85))</f>
        <v>0</v>
      </c>
      <c r="X85" s="29" t="e">
        <f aca="true" t="shared" si="73" ref="X85:X98">$C$2/((S85-R85)/$E$1)</f>
        <v>#DIV/0!</v>
      </c>
      <c r="Y85" s="14" t="e">
        <f aca="true" t="shared" si="74" ref="Y85:Y98">(C85+D85)/2</f>
        <v>#N/A</v>
      </c>
      <c r="Z85" s="14" t="e">
        <f aca="true" t="shared" si="75" ref="Z85:Z98">(X85*2-C$4)*100/(Y85)</f>
        <v>#DIV/0!</v>
      </c>
      <c r="AA85" s="14" t="str">
        <f aca="true" t="shared" si="76" ref="AA85:AA98">IF(TIME(HOUR(S85-R85),MINUTE(S85-R85),0)&gt;$F$4,"TEMPO MAX",IF(TIME(HOUR(S85-R85),MINUTE(S85-R85+$F$1*3),0)&lt;$F$3,"TEMPO MIN",""))</f>
        <v>TEMPO MIN</v>
      </c>
      <c r="AB85" s="14">
        <f aca="true" t="shared" si="77" ref="AB85:AB98">IF($F$3&gt;S85-R85,MINUTE($F$3-(S85-R85)),0)</f>
        <v>51</v>
      </c>
      <c r="AC85" s="14">
        <f aca="true" t="shared" si="78" ref="AC85:AC98">VLOOKUP(AB85,$I$2:$J$5,2,1)</f>
        <v>6</v>
      </c>
      <c r="AD85" s="27">
        <f aca="true" t="shared" si="79" ref="AD85:AD98">TIME(HOUR(N85+$C$5),MINUTE(N85+$C$5),0)</f>
        <v>0.027777777777777776</v>
      </c>
      <c r="AE85" s="28">
        <f aca="true" t="shared" si="80" ref="AE85:AE98">MAX($D$6,MINUTE(V85-U85))</f>
        <v>0</v>
      </c>
      <c r="AF85" s="29">
        <f aca="true" t="shared" si="81" ref="AF85:AF98">$D$2/((U85-AD85)/$E$1)</f>
        <v>-28.5</v>
      </c>
      <c r="AG85" s="14" t="e">
        <f aca="true" t="shared" si="82" ref="AG85:AG98">(E85+F85)/2</f>
        <v>#N/A</v>
      </c>
      <c r="AH85" s="14" t="e">
        <f aca="true" t="shared" si="83" ref="AH85:AH98">(AF85*2-$D$4)*100/(AG85)</f>
        <v>#N/A</v>
      </c>
      <c r="AI85" s="14" t="e">
        <f aca="true" t="shared" si="84" ref="AI85:AI98">IF(TIME(HOUR(P85-AD85),MINUTE(P85-AD85),0)&gt;$G$4,"TEMPO MAX",IF(TIME(HOUR(P85-AD85),MINUTE(P85-AD85+$F$1*3),0)&lt;$G$3,"TEMPO MIN",""))</f>
        <v>#NUM!</v>
      </c>
      <c r="AJ85" s="14">
        <f aca="true" t="shared" si="85" ref="AJ85:AJ98">IF($G$3&gt;U85-AD85,MINUTE($G$3-(U85-AD85)),0)</f>
        <v>1</v>
      </c>
      <c r="AK85" s="14">
        <f aca="true" t="shared" si="86" ref="AK85:AK98">VLOOKUP(AJ85,$I$2:$J$5,2,1)</f>
        <v>2</v>
      </c>
      <c r="AL85" s="30" t="e">
        <f aca="true" t="shared" si="87" ref="AL85:AL98">IF(OR(AI85&lt;&gt;"",AA85&lt;&gt;"",G85&lt;&gt;""),0,Z85+AH85-AK85-AC85)</f>
        <v>#NUM!</v>
      </c>
    </row>
    <row r="86" spans="1:38" ht="15.75" hidden="1">
      <c r="A86" s="53" t="e">
        <f t="shared" si="65"/>
        <v>#NUM!</v>
      </c>
      <c r="B86" s="5">
        <f t="shared" si="66"/>
        <v>0</v>
      </c>
      <c r="C86" s="5" t="e">
        <f>VLOOKUP($B86,BPM!$A$15:$E$500,2,0)</f>
        <v>#N/A</v>
      </c>
      <c r="D86" s="5" t="e">
        <f>VLOOKUP($B86,BPM!$A$15:$E$500,3,0)</f>
        <v>#N/A</v>
      </c>
      <c r="E86" s="5" t="e">
        <f>VLOOKUP($B86,BPM!$A$15:$E$500,4,0)</f>
        <v>#N/A</v>
      </c>
      <c r="F86" s="5" t="e">
        <f>VLOOKUP($B86,BPM!$A$15:$E$500,5,0)</f>
        <v>#N/A</v>
      </c>
      <c r="I86" s="6"/>
      <c r="J86" s="7"/>
      <c r="K86" s="8"/>
      <c r="L86" s="8"/>
      <c r="M86" s="16"/>
      <c r="N86" s="16"/>
      <c r="O86" s="16"/>
      <c r="P86" s="16"/>
      <c r="Q86" s="16"/>
      <c r="R86" s="27">
        <f t="shared" si="67"/>
        <v>0</v>
      </c>
      <c r="S86" s="27">
        <f t="shared" si="68"/>
        <v>0</v>
      </c>
      <c r="T86" s="27">
        <f t="shared" si="69"/>
        <v>0</v>
      </c>
      <c r="U86" s="27">
        <f t="shared" si="70"/>
        <v>0</v>
      </c>
      <c r="V86" s="27">
        <f t="shared" si="71"/>
        <v>0</v>
      </c>
      <c r="W86" s="28">
        <f t="shared" si="72"/>
        <v>0</v>
      </c>
      <c r="X86" s="29" t="e">
        <f t="shared" si="73"/>
        <v>#DIV/0!</v>
      </c>
      <c r="Y86" s="14" t="e">
        <f t="shared" si="74"/>
        <v>#N/A</v>
      </c>
      <c r="Z86" s="14" t="e">
        <f t="shared" si="75"/>
        <v>#DIV/0!</v>
      </c>
      <c r="AA86" s="14" t="str">
        <f t="shared" si="76"/>
        <v>TEMPO MIN</v>
      </c>
      <c r="AB86" s="14">
        <f t="shared" si="77"/>
        <v>51</v>
      </c>
      <c r="AC86" s="14">
        <f t="shared" si="78"/>
        <v>6</v>
      </c>
      <c r="AD86" s="27">
        <f t="shared" si="79"/>
        <v>0.027777777777777776</v>
      </c>
      <c r="AE86" s="28">
        <f t="shared" si="80"/>
        <v>0</v>
      </c>
      <c r="AF86" s="29">
        <f t="shared" si="81"/>
        <v>-28.5</v>
      </c>
      <c r="AG86" s="14" t="e">
        <f t="shared" si="82"/>
        <v>#N/A</v>
      </c>
      <c r="AH86" s="14" t="e">
        <f t="shared" si="83"/>
        <v>#N/A</v>
      </c>
      <c r="AI86" s="14" t="e">
        <f t="shared" si="84"/>
        <v>#NUM!</v>
      </c>
      <c r="AJ86" s="14">
        <f t="shared" si="85"/>
        <v>1</v>
      </c>
      <c r="AK86" s="14">
        <f t="shared" si="86"/>
        <v>2</v>
      </c>
      <c r="AL86" s="30" t="e">
        <f t="shared" si="87"/>
        <v>#NUM!</v>
      </c>
    </row>
    <row r="87" spans="1:38" ht="15.75" hidden="1">
      <c r="A87" s="53" t="e">
        <f t="shared" si="65"/>
        <v>#NUM!</v>
      </c>
      <c r="B87" s="5">
        <f t="shared" si="66"/>
        <v>0</v>
      </c>
      <c r="C87" s="5" t="e">
        <f>VLOOKUP($B87,BPM!$A$15:$E$500,2,0)</f>
        <v>#N/A</v>
      </c>
      <c r="D87" s="5" t="e">
        <f>VLOOKUP($B87,BPM!$A$15:$E$500,3,0)</f>
        <v>#N/A</v>
      </c>
      <c r="E87" s="5" t="e">
        <f>VLOOKUP($B87,BPM!$A$15:$E$500,4,0)</f>
        <v>#N/A</v>
      </c>
      <c r="F87" s="5" t="e">
        <f>VLOOKUP($B87,BPM!$A$15:$E$500,5,0)</f>
        <v>#N/A</v>
      </c>
      <c r="I87" s="6"/>
      <c r="J87" s="7"/>
      <c r="K87" s="8"/>
      <c r="L87" s="8"/>
      <c r="M87" s="16"/>
      <c r="N87" s="16"/>
      <c r="O87" s="16"/>
      <c r="P87" s="16"/>
      <c r="Q87" s="16"/>
      <c r="R87" s="27">
        <f t="shared" si="67"/>
        <v>0</v>
      </c>
      <c r="S87" s="27">
        <f t="shared" si="68"/>
        <v>0</v>
      </c>
      <c r="T87" s="27">
        <f t="shared" si="69"/>
        <v>0</v>
      </c>
      <c r="U87" s="27">
        <f t="shared" si="70"/>
        <v>0</v>
      </c>
      <c r="V87" s="27">
        <f t="shared" si="71"/>
        <v>0</v>
      </c>
      <c r="W87" s="28">
        <f t="shared" si="72"/>
        <v>0</v>
      </c>
      <c r="X87" s="29" t="e">
        <f t="shared" si="73"/>
        <v>#DIV/0!</v>
      </c>
      <c r="Y87" s="14" t="e">
        <f t="shared" si="74"/>
        <v>#N/A</v>
      </c>
      <c r="Z87" s="14" t="e">
        <f t="shared" si="75"/>
        <v>#DIV/0!</v>
      </c>
      <c r="AA87" s="14" t="str">
        <f t="shared" si="76"/>
        <v>TEMPO MIN</v>
      </c>
      <c r="AB87" s="14">
        <f t="shared" si="77"/>
        <v>51</v>
      </c>
      <c r="AC87" s="14">
        <f t="shared" si="78"/>
        <v>6</v>
      </c>
      <c r="AD87" s="27">
        <f t="shared" si="79"/>
        <v>0.027777777777777776</v>
      </c>
      <c r="AE87" s="28">
        <f t="shared" si="80"/>
        <v>0</v>
      </c>
      <c r="AF87" s="29">
        <f t="shared" si="81"/>
        <v>-28.5</v>
      </c>
      <c r="AG87" s="14" t="e">
        <f t="shared" si="82"/>
        <v>#N/A</v>
      </c>
      <c r="AH87" s="14" t="e">
        <f t="shared" si="83"/>
        <v>#N/A</v>
      </c>
      <c r="AI87" s="14" t="e">
        <f t="shared" si="84"/>
        <v>#NUM!</v>
      </c>
      <c r="AJ87" s="14">
        <f t="shared" si="85"/>
        <v>1</v>
      </c>
      <c r="AK87" s="14">
        <f t="shared" si="86"/>
        <v>2</v>
      </c>
      <c r="AL87" s="30" t="e">
        <f t="shared" si="87"/>
        <v>#NUM!</v>
      </c>
    </row>
    <row r="88" spans="1:38" ht="15.75" hidden="1">
      <c r="A88" s="53" t="e">
        <f t="shared" si="65"/>
        <v>#NUM!</v>
      </c>
      <c r="B88" s="5">
        <f t="shared" si="66"/>
        <v>0</v>
      </c>
      <c r="C88" s="5" t="e">
        <f>VLOOKUP($B88,BPM!$A$15:$E$500,2,0)</f>
        <v>#N/A</v>
      </c>
      <c r="D88" s="5" t="e">
        <f>VLOOKUP($B88,BPM!$A$15:$E$500,3,0)</f>
        <v>#N/A</v>
      </c>
      <c r="E88" s="5" t="e">
        <f>VLOOKUP($B88,BPM!$A$15:$E$500,4,0)</f>
        <v>#N/A</v>
      </c>
      <c r="F88" s="5" t="e">
        <f>VLOOKUP($B88,BPM!$A$15:$E$500,5,0)</f>
        <v>#N/A</v>
      </c>
      <c r="I88" s="6"/>
      <c r="J88" s="7"/>
      <c r="K88" s="8"/>
      <c r="L88" s="8"/>
      <c r="M88" s="16"/>
      <c r="N88" s="16"/>
      <c r="O88" s="16"/>
      <c r="P88" s="16"/>
      <c r="Q88" s="16"/>
      <c r="R88" s="27">
        <f t="shared" si="67"/>
        <v>0</v>
      </c>
      <c r="S88" s="27">
        <f t="shared" si="68"/>
        <v>0</v>
      </c>
      <c r="T88" s="27">
        <f t="shared" si="69"/>
        <v>0</v>
      </c>
      <c r="U88" s="27">
        <f t="shared" si="70"/>
        <v>0</v>
      </c>
      <c r="V88" s="27">
        <f t="shared" si="71"/>
        <v>0</v>
      </c>
      <c r="W88" s="28">
        <f t="shared" si="72"/>
        <v>0</v>
      </c>
      <c r="X88" s="29" t="e">
        <f t="shared" si="73"/>
        <v>#DIV/0!</v>
      </c>
      <c r="Y88" s="14" t="e">
        <f t="shared" si="74"/>
        <v>#N/A</v>
      </c>
      <c r="Z88" s="14" t="e">
        <f t="shared" si="75"/>
        <v>#DIV/0!</v>
      </c>
      <c r="AA88" s="14" t="str">
        <f t="shared" si="76"/>
        <v>TEMPO MIN</v>
      </c>
      <c r="AB88" s="14">
        <f t="shared" si="77"/>
        <v>51</v>
      </c>
      <c r="AC88" s="14">
        <f t="shared" si="78"/>
        <v>6</v>
      </c>
      <c r="AD88" s="27">
        <f t="shared" si="79"/>
        <v>0.027777777777777776</v>
      </c>
      <c r="AE88" s="28">
        <f t="shared" si="80"/>
        <v>0</v>
      </c>
      <c r="AF88" s="29">
        <f t="shared" si="81"/>
        <v>-28.5</v>
      </c>
      <c r="AG88" s="14" t="e">
        <f t="shared" si="82"/>
        <v>#N/A</v>
      </c>
      <c r="AH88" s="14" t="e">
        <f t="shared" si="83"/>
        <v>#N/A</v>
      </c>
      <c r="AI88" s="14" t="e">
        <f t="shared" si="84"/>
        <v>#NUM!</v>
      </c>
      <c r="AJ88" s="14">
        <f t="shared" si="85"/>
        <v>1</v>
      </c>
      <c r="AK88" s="14">
        <f t="shared" si="86"/>
        <v>2</v>
      </c>
      <c r="AL88" s="30" t="e">
        <f t="shared" si="87"/>
        <v>#NUM!</v>
      </c>
    </row>
    <row r="89" spans="1:38" ht="15.75" hidden="1">
      <c r="A89" s="53" t="e">
        <f t="shared" si="65"/>
        <v>#NUM!</v>
      </c>
      <c r="B89" s="5">
        <f t="shared" si="66"/>
        <v>0</v>
      </c>
      <c r="C89" s="5" t="e">
        <f>VLOOKUP($B89,BPM!$A$15:$E$500,2,0)</f>
        <v>#N/A</v>
      </c>
      <c r="D89" s="5" t="e">
        <f>VLOOKUP($B89,BPM!$A$15:$E$500,3,0)</f>
        <v>#N/A</v>
      </c>
      <c r="E89" s="5" t="e">
        <f>VLOOKUP($B89,BPM!$A$15:$E$500,4,0)</f>
        <v>#N/A</v>
      </c>
      <c r="F89" s="5" t="e">
        <f>VLOOKUP($B89,BPM!$A$15:$E$500,5,0)</f>
        <v>#N/A</v>
      </c>
      <c r="I89" s="6"/>
      <c r="J89" s="7"/>
      <c r="K89" s="8"/>
      <c r="L89" s="8"/>
      <c r="M89" s="16"/>
      <c r="N89" s="16"/>
      <c r="O89" s="16"/>
      <c r="P89" s="16"/>
      <c r="Q89" s="16"/>
      <c r="R89" s="27">
        <f t="shared" si="67"/>
        <v>0</v>
      </c>
      <c r="S89" s="27">
        <f t="shared" si="68"/>
        <v>0</v>
      </c>
      <c r="T89" s="27">
        <f t="shared" si="69"/>
        <v>0</v>
      </c>
      <c r="U89" s="27">
        <f t="shared" si="70"/>
        <v>0</v>
      </c>
      <c r="V89" s="27">
        <f t="shared" si="71"/>
        <v>0</v>
      </c>
      <c r="W89" s="28">
        <f t="shared" si="72"/>
        <v>0</v>
      </c>
      <c r="X89" s="29" t="e">
        <f t="shared" si="73"/>
        <v>#DIV/0!</v>
      </c>
      <c r="Y89" s="14" t="e">
        <f t="shared" si="74"/>
        <v>#N/A</v>
      </c>
      <c r="Z89" s="14" t="e">
        <f t="shared" si="75"/>
        <v>#DIV/0!</v>
      </c>
      <c r="AA89" s="14" t="str">
        <f t="shared" si="76"/>
        <v>TEMPO MIN</v>
      </c>
      <c r="AB89" s="14">
        <f t="shared" si="77"/>
        <v>51</v>
      </c>
      <c r="AC89" s="14">
        <f t="shared" si="78"/>
        <v>6</v>
      </c>
      <c r="AD89" s="27">
        <f t="shared" si="79"/>
        <v>0.027777777777777776</v>
      </c>
      <c r="AE89" s="28">
        <f t="shared" si="80"/>
        <v>0</v>
      </c>
      <c r="AF89" s="29">
        <f t="shared" si="81"/>
        <v>-28.5</v>
      </c>
      <c r="AG89" s="14" t="e">
        <f t="shared" si="82"/>
        <v>#N/A</v>
      </c>
      <c r="AH89" s="14" t="e">
        <f t="shared" si="83"/>
        <v>#N/A</v>
      </c>
      <c r="AI89" s="14" t="e">
        <f t="shared" si="84"/>
        <v>#NUM!</v>
      </c>
      <c r="AJ89" s="14">
        <f t="shared" si="85"/>
        <v>1</v>
      </c>
      <c r="AK89" s="14">
        <f t="shared" si="86"/>
        <v>2</v>
      </c>
      <c r="AL89" s="30" t="e">
        <f t="shared" si="87"/>
        <v>#NUM!</v>
      </c>
    </row>
    <row r="90" spans="1:38" ht="15.75" hidden="1">
      <c r="A90" s="53" t="e">
        <f t="shared" si="65"/>
        <v>#NUM!</v>
      </c>
      <c r="B90" s="5">
        <f t="shared" si="66"/>
        <v>0</v>
      </c>
      <c r="C90" s="5" t="e">
        <f>VLOOKUP($B90,BPM!$A$15:$E$500,2,0)</f>
        <v>#N/A</v>
      </c>
      <c r="D90" s="5" t="e">
        <f>VLOOKUP($B90,BPM!$A$15:$E$500,3,0)</f>
        <v>#N/A</v>
      </c>
      <c r="E90" s="5" t="e">
        <f>VLOOKUP($B90,BPM!$A$15:$E$500,4,0)</f>
        <v>#N/A</v>
      </c>
      <c r="F90" s="5" t="e">
        <f>VLOOKUP($B90,BPM!$A$15:$E$500,5,0)</f>
        <v>#N/A</v>
      </c>
      <c r="I90" s="6"/>
      <c r="J90" s="7"/>
      <c r="K90" s="8"/>
      <c r="L90" s="8"/>
      <c r="M90" s="16"/>
      <c r="N90" s="16"/>
      <c r="O90" s="16"/>
      <c r="P90" s="16"/>
      <c r="Q90" s="16"/>
      <c r="R90" s="27">
        <f t="shared" si="67"/>
        <v>0</v>
      </c>
      <c r="S90" s="27">
        <f t="shared" si="68"/>
        <v>0</v>
      </c>
      <c r="T90" s="27">
        <f t="shared" si="69"/>
        <v>0</v>
      </c>
      <c r="U90" s="27">
        <f t="shared" si="70"/>
        <v>0</v>
      </c>
      <c r="V90" s="27">
        <f t="shared" si="71"/>
        <v>0</v>
      </c>
      <c r="W90" s="28">
        <f t="shared" si="72"/>
        <v>0</v>
      </c>
      <c r="X90" s="29" t="e">
        <f t="shared" si="73"/>
        <v>#DIV/0!</v>
      </c>
      <c r="Y90" s="14" t="e">
        <f t="shared" si="74"/>
        <v>#N/A</v>
      </c>
      <c r="Z90" s="14" t="e">
        <f t="shared" si="75"/>
        <v>#DIV/0!</v>
      </c>
      <c r="AA90" s="14" t="str">
        <f t="shared" si="76"/>
        <v>TEMPO MIN</v>
      </c>
      <c r="AB90" s="14">
        <f t="shared" si="77"/>
        <v>51</v>
      </c>
      <c r="AC90" s="14">
        <f t="shared" si="78"/>
        <v>6</v>
      </c>
      <c r="AD90" s="27">
        <f t="shared" si="79"/>
        <v>0.027777777777777776</v>
      </c>
      <c r="AE90" s="28">
        <f t="shared" si="80"/>
        <v>0</v>
      </c>
      <c r="AF90" s="29">
        <f t="shared" si="81"/>
        <v>-28.5</v>
      </c>
      <c r="AG90" s="14" t="e">
        <f t="shared" si="82"/>
        <v>#N/A</v>
      </c>
      <c r="AH90" s="14" t="e">
        <f t="shared" si="83"/>
        <v>#N/A</v>
      </c>
      <c r="AI90" s="14" t="e">
        <f t="shared" si="84"/>
        <v>#NUM!</v>
      </c>
      <c r="AJ90" s="14">
        <f t="shared" si="85"/>
        <v>1</v>
      </c>
      <c r="AK90" s="14">
        <f t="shared" si="86"/>
        <v>2</v>
      </c>
      <c r="AL90" s="30" t="e">
        <f t="shared" si="87"/>
        <v>#NUM!</v>
      </c>
    </row>
    <row r="91" spans="1:38" ht="15.75" hidden="1">
      <c r="A91" s="53" t="e">
        <f t="shared" si="65"/>
        <v>#NUM!</v>
      </c>
      <c r="B91" s="5">
        <f t="shared" si="66"/>
        <v>0</v>
      </c>
      <c r="C91" s="5" t="e">
        <f>VLOOKUP($B91,BPM!$A$15:$E$500,2,0)</f>
        <v>#N/A</v>
      </c>
      <c r="D91" s="5" t="e">
        <f>VLOOKUP($B91,BPM!$A$15:$E$500,3,0)</f>
        <v>#N/A</v>
      </c>
      <c r="E91" s="5" t="e">
        <f>VLOOKUP($B91,BPM!$A$15:$E$500,4,0)</f>
        <v>#N/A</v>
      </c>
      <c r="F91" s="5" t="e">
        <f>VLOOKUP($B91,BPM!$A$15:$E$500,5,0)</f>
        <v>#N/A</v>
      </c>
      <c r="I91" s="6"/>
      <c r="J91" s="7"/>
      <c r="K91" s="8"/>
      <c r="L91" s="8"/>
      <c r="M91" s="16"/>
      <c r="N91" s="16"/>
      <c r="O91" s="16"/>
      <c r="P91" s="16"/>
      <c r="Q91" s="16"/>
      <c r="R91" s="27">
        <f t="shared" si="67"/>
        <v>0</v>
      </c>
      <c r="S91" s="27">
        <f t="shared" si="68"/>
        <v>0</v>
      </c>
      <c r="T91" s="27">
        <f t="shared" si="69"/>
        <v>0</v>
      </c>
      <c r="U91" s="27">
        <f t="shared" si="70"/>
        <v>0</v>
      </c>
      <c r="V91" s="27">
        <f t="shared" si="71"/>
        <v>0</v>
      </c>
      <c r="W91" s="28">
        <f t="shared" si="72"/>
        <v>0</v>
      </c>
      <c r="X91" s="29" t="e">
        <f t="shared" si="73"/>
        <v>#DIV/0!</v>
      </c>
      <c r="Y91" s="14" t="e">
        <f t="shared" si="74"/>
        <v>#N/A</v>
      </c>
      <c r="Z91" s="14" t="e">
        <f t="shared" si="75"/>
        <v>#DIV/0!</v>
      </c>
      <c r="AA91" s="14" t="str">
        <f t="shared" si="76"/>
        <v>TEMPO MIN</v>
      </c>
      <c r="AB91" s="14">
        <f t="shared" si="77"/>
        <v>51</v>
      </c>
      <c r="AC91" s="14">
        <f t="shared" si="78"/>
        <v>6</v>
      </c>
      <c r="AD91" s="27">
        <f t="shared" si="79"/>
        <v>0.027777777777777776</v>
      </c>
      <c r="AE91" s="28">
        <f t="shared" si="80"/>
        <v>0</v>
      </c>
      <c r="AF91" s="29">
        <f t="shared" si="81"/>
        <v>-28.5</v>
      </c>
      <c r="AG91" s="14" t="e">
        <f t="shared" si="82"/>
        <v>#N/A</v>
      </c>
      <c r="AH91" s="14" t="e">
        <f t="shared" si="83"/>
        <v>#N/A</v>
      </c>
      <c r="AI91" s="14" t="e">
        <f t="shared" si="84"/>
        <v>#NUM!</v>
      </c>
      <c r="AJ91" s="14">
        <f t="shared" si="85"/>
        <v>1</v>
      </c>
      <c r="AK91" s="14">
        <f t="shared" si="86"/>
        <v>2</v>
      </c>
      <c r="AL91" s="30" t="e">
        <f t="shared" si="87"/>
        <v>#NUM!</v>
      </c>
    </row>
    <row r="92" spans="1:38" ht="15.75" hidden="1">
      <c r="A92" s="53" t="e">
        <f t="shared" si="65"/>
        <v>#NUM!</v>
      </c>
      <c r="B92" s="5">
        <f t="shared" si="66"/>
        <v>0</v>
      </c>
      <c r="C92" s="5" t="e">
        <f>VLOOKUP($B92,BPM!$A$15:$E$500,2,0)</f>
        <v>#N/A</v>
      </c>
      <c r="D92" s="5" t="e">
        <f>VLOOKUP($B92,BPM!$A$15:$E$500,3,0)</f>
        <v>#N/A</v>
      </c>
      <c r="E92" s="5" t="e">
        <f>VLOOKUP($B92,BPM!$A$15:$E$500,4,0)</f>
        <v>#N/A</v>
      </c>
      <c r="F92" s="5" t="e">
        <f>VLOOKUP($B92,BPM!$A$15:$E$500,5,0)</f>
        <v>#N/A</v>
      </c>
      <c r="I92" s="6"/>
      <c r="J92" s="7"/>
      <c r="K92" s="8"/>
      <c r="L92" s="8"/>
      <c r="M92" s="16"/>
      <c r="N92" s="16"/>
      <c r="O92" s="16"/>
      <c r="P92" s="16"/>
      <c r="Q92" s="16"/>
      <c r="R92" s="27">
        <f t="shared" si="67"/>
        <v>0</v>
      </c>
      <c r="S92" s="27">
        <f t="shared" si="68"/>
        <v>0</v>
      </c>
      <c r="T92" s="27">
        <f t="shared" si="69"/>
        <v>0</v>
      </c>
      <c r="U92" s="27">
        <f t="shared" si="70"/>
        <v>0</v>
      </c>
      <c r="V92" s="27">
        <f t="shared" si="71"/>
        <v>0</v>
      </c>
      <c r="W92" s="28">
        <f t="shared" si="72"/>
        <v>0</v>
      </c>
      <c r="X92" s="29" t="e">
        <f t="shared" si="73"/>
        <v>#DIV/0!</v>
      </c>
      <c r="Y92" s="14" t="e">
        <f t="shared" si="74"/>
        <v>#N/A</v>
      </c>
      <c r="Z92" s="14" t="e">
        <f t="shared" si="75"/>
        <v>#DIV/0!</v>
      </c>
      <c r="AA92" s="14" t="str">
        <f t="shared" si="76"/>
        <v>TEMPO MIN</v>
      </c>
      <c r="AB92" s="14">
        <f t="shared" si="77"/>
        <v>51</v>
      </c>
      <c r="AC92" s="14">
        <f t="shared" si="78"/>
        <v>6</v>
      </c>
      <c r="AD92" s="27">
        <f t="shared" si="79"/>
        <v>0.027777777777777776</v>
      </c>
      <c r="AE92" s="28">
        <f t="shared" si="80"/>
        <v>0</v>
      </c>
      <c r="AF92" s="29">
        <f t="shared" si="81"/>
        <v>-28.5</v>
      </c>
      <c r="AG92" s="14" t="e">
        <f t="shared" si="82"/>
        <v>#N/A</v>
      </c>
      <c r="AH92" s="14" t="e">
        <f t="shared" si="83"/>
        <v>#N/A</v>
      </c>
      <c r="AI92" s="14" t="e">
        <f t="shared" si="84"/>
        <v>#NUM!</v>
      </c>
      <c r="AJ92" s="14">
        <f t="shared" si="85"/>
        <v>1</v>
      </c>
      <c r="AK92" s="14">
        <f t="shared" si="86"/>
        <v>2</v>
      </c>
      <c r="AL92" s="30" t="e">
        <f t="shared" si="87"/>
        <v>#NUM!</v>
      </c>
    </row>
    <row r="93" spans="1:38" ht="15.75" hidden="1">
      <c r="A93" s="53" t="e">
        <f t="shared" si="65"/>
        <v>#NUM!</v>
      </c>
      <c r="B93" s="5">
        <f t="shared" si="66"/>
        <v>0</v>
      </c>
      <c r="C93" s="5" t="e">
        <f>VLOOKUP($B93,BPM!$A$15:$E$500,2,0)</f>
        <v>#N/A</v>
      </c>
      <c r="D93" s="5" t="e">
        <f>VLOOKUP($B93,BPM!$A$15:$E$500,3,0)</f>
        <v>#N/A</v>
      </c>
      <c r="E93" s="5" t="e">
        <f>VLOOKUP($B93,BPM!$A$15:$E$500,4,0)</f>
        <v>#N/A</v>
      </c>
      <c r="F93" s="5" t="e">
        <f>VLOOKUP($B93,BPM!$A$15:$E$500,5,0)</f>
        <v>#N/A</v>
      </c>
      <c r="I93" s="6"/>
      <c r="J93" s="7"/>
      <c r="K93" s="8"/>
      <c r="L93" s="8"/>
      <c r="M93" s="16"/>
      <c r="N93" s="16"/>
      <c r="O93" s="16"/>
      <c r="P93" s="16"/>
      <c r="Q93" s="16"/>
      <c r="R93" s="27">
        <f t="shared" si="67"/>
        <v>0</v>
      </c>
      <c r="S93" s="27">
        <f t="shared" si="68"/>
        <v>0</v>
      </c>
      <c r="T93" s="27">
        <f t="shared" si="69"/>
        <v>0</v>
      </c>
      <c r="U93" s="27">
        <f t="shared" si="70"/>
        <v>0</v>
      </c>
      <c r="V93" s="27">
        <f t="shared" si="71"/>
        <v>0</v>
      </c>
      <c r="W93" s="28">
        <f t="shared" si="72"/>
        <v>0</v>
      </c>
      <c r="X93" s="29" t="e">
        <f t="shared" si="73"/>
        <v>#DIV/0!</v>
      </c>
      <c r="Y93" s="14" t="e">
        <f t="shared" si="74"/>
        <v>#N/A</v>
      </c>
      <c r="Z93" s="14" t="e">
        <f t="shared" si="75"/>
        <v>#DIV/0!</v>
      </c>
      <c r="AA93" s="14" t="str">
        <f t="shared" si="76"/>
        <v>TEMPO MIN</v>
      </c>
      <c r="AB93" s="14">
        <f t="shared" si="77"/>
        <v>51</v>
      </c>
      <c r="AC93" s="14">
        <f t="shared" si="78"/>
        <v>6</v>
      </c>
      <c r="AD93" s="27">
        <f t="shared" si="79"/>
        <v>0.027777777777777776</v>
      </c>
      <c r="AE93" s="28">
        <f t="shared" si="80"/>
        <v>0</v>
      </c>
      <c r="AF93" s="29">
        <f t="shared" si="81"/>
        <v>-28.5</v>
      </c>
      <c r="AG93" s="14" t="e">
        <f t="shared" si="82"/>
        <v>#N/A</v>
      </c>
      <c r="AH93" s="14" t="e">
        <f t="shared" si="83"/>
        <v>#N/A</v>
      </c>
      <c r="AI93" s="14" t="e">
        <f t="shared" si="84"/>
        <v>#NUM!</v>
      </c>
      <c r="AJ93" s="14">
        <f t="shared" si="85"/>
        <v>1</v>
      </c>
      <c r="AK93" s="14">
        <f t="shared" si="86"/>
        <v>2</v>
      </c>
      <c r="AL93" s="30" t="e">
        <f t="shared" si="87"/>
        <v>#NUM!</v>
      </c>
    </row>
    <row r="94" spans="1:38" ht="15.75" hidden="1">
      <c r="A94" s="53" t="e">
        <f t="shared" si="65"/>
        <v>#NUM!</v>
      </c>
      <c r="B94" s="5">
        <f t="shared" si="66"/>
        <v>0</v>
      </c>
      <c r="C94" s="5" t="e">
        <f>VLOOKUP($B94,BPM!$A$15:$E$500,2,0)</f>
        <v>#N/A</v>
      </c>
      <c r="D94" s="5" t="e">
        <f>VLOOKUP($B94,BPM!$A$15:$E$500,3,0)</f>
        <v>#N/A</v>
      </c>
      <c r="E94" s="5" t="e">
        <f>VLOOKUP($B94,BPM!$A$15:$E$500,4,0)</f>
        <v>#N/A</v>
      </c>
      <c r="F94" s="5" t="e">
        <f>VLOOKUP($B94,BPM!$A$15:$E$500,5,0)</f>
        <v>#N/A</v>
      </c>
      <c r="I94" s="6"/>
      <c r="J94" s="7"/>
      <c r="K94" s="8"/>
      <c r="L94" s="8"/>
      <c r="M94" s="16"/>
      <c r="N94" s="16"/>
      <c r="O94" s="16"/>
      <c r="P94" s="16"/>
      <c r="Q94" s="16"/>
      <c r="R94" s="27">
        <f t="shared" si="67"/>
        <v>0</v>
      </c>
      <c r="S94" s="27">
        <f t="shared" si="68"/>
        <v>0</v>
      </c>
      <c r="T94" s="27">
        <f t="shared" si="69"/>
        <v>0</v>
      </c>
      <c r="U94" s="27">
        <f t="shared" si="70"/>
        <v>0</v>
      </c>
      <c r="V94" s="27">
        <f t="shared" si="71"/>
        <v>0</v>
      </c>
      <c r="W94" s="28">
        <f t="shared" si="72"/>
        <v>0</v>
      </c>
      <c r="X94" s="29" t="e">
        <f t="shared" si="73"/>
        <v>#DIV/0!</v>
      </c>
      <c r="Y94" s="14" t="e">
        <f t="shared" si="74"/>
        <v>#N/A</v>
      </c>
      <c r="Z94" s="14" t="e">
        <f t="shared" si="75"/>
        <v>#DIV/0!</v>
      </c>
      <c r="AA94" s="14" t="str">
        <f t="shared" si="76"/>
        <v>TEMPO MIN</v>
      </c>
      <c r="AB94" s="14">
        <f t="shared" si="77"/>
        <v>51</v>
      </c>
      <c r="AC94" s="14">
        <f t="shared" si="78"/>
        <v>6</v>
      </c>
      <c r="AD94" s="27">
        <f t="shared" si="79"/>
        <v>0.027777777777777776</v>
      </c>
      <c r="AE94" s="28">
        <f t="shared" si="80"/>
        <v>0</v>
      </c>
      <c r="AF94" s="29">
        <f t="shared" si="81"/>
        <v>-28.5</v>
      </c>
      <c r="AG94" s="14" t="e">
        <f t="shared" si="82"/>
        <v>#N/A</v>
      </c>
      <c r="AH94" s="14" t="e">
        <f t="shared" si="83"/>
        <v>#N/A</v>
      </c>
      <c r="AI94" s="14" t="e">
        <f t="shared" si="84"/>
        <v>#NUM!</v>
      </c>
      <c r="AJ94" s="14">
        <f t="shared" si="85"/>
        <v>1</v>
      </c>
      <c r="AK94" s="14">
        <f t="shared" si="86"/>
        <v>2</v>
      </c>
      <c r="AL94" s="30" t="e">
        <f t="shared" si="87"/>
        <v>#NUM!</v>
      </c>
    </row>
    <row r="95" spans="1:38" ht="15.75" hidden="1">
      <c r="A95" s="53" t="e">
        <f t="shared" si="65"/>
        <v>#NUM!</v>
      </c>
      <c r="B95" s="5">
        <f t="shared" si="66"/>
        <v>0</v>
      </c>
      <c r="C95" s="5" t="e">
        <f>VLOOKUP($B95,BPM!$A$15:$E$500,2,0)</f>
        <v>#N/A</v>
      </c>
      <c r="D95" s="5" t="e">
        <f>VLOOKUP($B95,BPM!$A$15:$E$500,3,0)</f>
        <v>#N/A</v>
      </c>
      <c r="E95" s="5" t="e">
        <f>VLOOKUP($B95,BPM!$A$15:$E$500,4,0)</f>
        <v>#N/A</v>
      </c>
      <c r="F95" s="5" t="e">
        <f>VLOOKUP($B95,BPM!$A$15:$E$500,5,0)</f>
        <v>#N/A</v>
      </c>
      <c r="I95" s="6"/>
      <c r="J95" s="7"/>
      <c r="K95" s="8"/>
      <c r="L95" s="8"/>
      <c r="M95" s="16"/>
      <c r="N95" s="16"/>
      <c r="O95" s="16"/>
      <c r="P95" s="16"/>
      <c r="Q95" s="16"/>
      <c r="R95" s="27">
        <f t="shared" si="67"/>
        <v>0</v>
      </c>
      <c r="S95" s="27">
        <f t="shared" si="68"/>
        <v>0</v>
      </c>
      <c r="T95" s="27">
        <f t="shared" si="69"/>
        <v>0</v>
      </c>
      <c r="U95" s="27">
        <f t="shared" si="70"/>
        <v>0</v>
      </c>
      <c r="V95" s="27">
        <f t="shared" si="71"/>
        <v>0</v>
      </c>
      <c r="W95" s="28">
        <f t="shared" si="72"/>
        <v>0</v>
      </c>
      <c r="X95" s="29" t="e">
        <f t="shared" si="73"/>
        <v>#DIV/0!</v>
      </c>
      <c r="Y95" s="14" t="e">
        <f t="shared" si="74"/>
        <v>#N/A</v>
      </c>
      <c r="Z95" s="14" t="e">
        <f t="shared" si="75"/>
        <v>#DIV/0!</v>
      </c>
      <c r="AA95" s="14" t="str">
        <f t="shared" si="76"/>
        <v>TEMPO MIN</v>
      </c>
      <c r="AB95" s="14">
        <f t="shared" si="77"/>
        <v>51</v>
      </c>
      <c r="AC95" s="14">
        <f t="shared" si="78"/>
        <v>6</v>
      </c>
      <c r="AD95" s="27">
        <f t="shared" si="79"/>
        <v>0.027777777777777776</v>
      </c>
      <c r="AE95" s="28">
        <f t="shared" si="80"/>
        <v>0</v>
      </c>
      <c r="AF95" s="29">
        <f t="shared" si="81"/>
        <v>-28.5</v>
      </c>
      <c r="AG95" s="14" t="e">
        <f t="shared" si="82"/>
        <v>#N/A</v>
      </c>
      <c r="AH95" s="14" t="e">
        <f t="shared" si="83"/>
        <v>#N/A</v>
      </c>
      <c r="AI95" s="14" t="e">
        <f t="shared" si="84"/>
        <v>#NUM!</v>
      </c>
      <c r="AJ95" s="14">
        <f t="shared" si="85"/>
        <v>1</v>
      </c>
      <c r="AK95" s="14">
        <f t="shared" si="86"/>
        <v>2</v>
      </c>
      <c r="AL95" s="30" t="e">
        <f t="shared" si="87"/>
        <v>#NUM!</v>
      </c>
    </row>
    <row r="96" spans="1:38" ht="15.75" hidden="1">
      <c r="A96" s="53" t="e">
        <f t="shared" si="65"/>
        <v>#NUM!</v>
      </c>
      <c r="B96" s="5">
        <f t="shared" si="66"/>
        <v>0</v>
      </c>
      <c r="C96" s="5" t="e">
        <f>VLOOKUP($B96,BPM!$A$15:$E$500,2,0)</f>
        <v>#N/A</v>
      </c>
      <c r="D96" s="5" t="e">
        <f>VLOOKUP($B96,BPM!$A$15:$E$500,3,0)</f>
        <v>#N/A</v>
      </c>
      <c r="E96" s="5" t="e">
        <f>VLOOKUP($B96,BPM!$A$15:$E$500,4,0)</f>
        <v>#N/A</v>
      </c>
      <c r="F96" s="5" t="e">
        <f>VLOOKUP($B96,BPM!$A$15:$E$500,5,0)</f>
        <v>#N/A</v>
      </c>
      <c r="I96" s="6"/>
      <c r="J96" s="7"/>
      <c r="K96" s="8"/>
      <c r="L96" s="8"/>
      <c r="M96" s="16"/>
      <c r="N96" s="16"/>
      <c r="O96" s="16"/>
      <c r="P96" s="16"/>
      <c r="Q96" s="16"/>
      <c r="R96" s="27">
        <f t="shared" si="67"/>
        <v>0</v>
      </c>
      <c r="S96" s="27">
        <f t="shared" si="68"/>
        <v>0</v>
      </c>
      <c r="T96" s="27">
        <f t="shared" si="69"/>
        <v>0</v>
      </c>
      <c r="U96" s="27">
        <f t="shared" si="70"/>
        <v>0</v>
      </c>
      <c r="V96" s="27">
        <f t="shared" si="71"/>
        <v>0</v>
      </c>
      <c r="W96" s="28">
        <f t="shared" si="72"/>
        <v>0</v>
      </c>
      <c r="X96" s="29" t="e">
        <f t="shared" si="73"/>
        <v>#DIV/0!</v>
      </c>
      <c r="Y96" s="14" t="e">
        <f t="shared" si="74"/>
        <v>#N/A</v>
      </c>
      <c r="Z96" s="14" t="e">
        <f t="shared" si="75"/>
        <v>#DIV/0!</v>
      </c>
      <c r="AA96" s="14" t="str">
        <f t="shared" si="76"/>
        <v>TEMPO MIN</v>
      </c>
      <c r="AB96" s="14">
        <f t="shared" si="77"/>
        <v>51</v>
      </c>
      <c r="AC96" s="14">
        <f t="shared" si="78"/>
        <v>6</v>
      </c>
      <c r="AD96" s="27">
        <f t="shared" si="79"/>
        <v>0.027777777777777776</v>
      </c>
      <c r="AE96" s="28">
        <f t="shared" si="80"/>
        <v>0</v>
      </c>
      <c r="AF96" s="29">
        <f t="shared" si="81"/>
        <v>-28.5</v>
      </c>
      <c r="AG96" s="14" t="e">
        <f t="shared" si="82"/>
        <v>#N/A</v>
      </c>
      <c r="AH96" s="14" t="e">
        <f t="shared" si="83"/>
        <v>#N/A</v>
      </c>
      <c r="AI96" s="14" t="e">
        <f t="shared" si="84"/>
        <v>#NUM!</v>
      </c>
      <c r="AJ96" s="14">
        <f t="shared" si="85"/>
        <v>1</v>
      </c>
      <c r="AK96" s="14">
        <f t="shared" si="86"/>
        <v>2</v>
      </c>
      <c r="AL96" s="30" t="e">
        <f t="shared" si="87"/>
        <v>#NUM!</v>
      </c>
    </row>
    <row r="97" spans="1:38" ht="15.75" hidden="1">
      <c r="A97" s="53" t="e">
        <f t="shared" si="65"/>
        <v>#NUM!</v>
      </c>
      <c r="B97" s="5">
        <f t="shared" si="66"/>
        <v>0</v>
      </c>
      <c r="C97" s="5" t="e">
        <f>VLOOKUP($B97,BPM!$A$15:$E$500,2,0)</f>
        <v>#N/A</v>
      </c>
      <c r="D97" s="5" t="e">
        <f>VLOOKUP($B97,BPM!$A$15:$E$500,3,0)</f>
        <v>#N/A</v>
      </c>
      <c r="E97" s="5" t="e">
        <f>VLOOKUP($B97,BPM!$A$15:$E$500,4,0)</f>
        <v>#N/A</v>
      </c>
      <c r="F97" s="5" t="e">
        <f>VLOOKUP($B97,BPM!$A$15:$E$500,5,0)</f>
        <v>#N/A</v>
      </c>
      <c r="I97" s="6"/>
      <c r="J97" s="7"/>
      <c r="K97" s="8"/>
      <c r="L97" s="8"/>
      <c r="M97" s="16"/>
      <c r="N97" s="16"/>
      <c r="O97" s="16"/>
      <c r="P97" s="16"/>
      <c r="Q97" s="16"/>
      <c r="R97" s="27">
        <f t="shared" si="67"/>
        <v>0</v>
      </c>
      <c r="S97" s="27">
        <f t="shared" si="68"/>
        <v>0</v>
      </c>
      <c r="T97" s="27">
        <f t="shared" si="69"/>
        <v>0</v>
      </c>
      <c r="U97" s="27">
        <f t="shared" si="70"/>
        <v>0</v>
      </c>
      <c r="V97" s="27">
        <f t="shared" si="71"/>
        <v>0</v>
      </c>
      <c r="W97" s="28">
        <f t="shared" si="72"/>
        <v>0</v>
      </c>
      <c r="X97" s="29" t="e">
        <f t="shared" si="73"/>
        <v>#DIV/0!</v>
      </c>
      <c r="Y97" s="14" t="e">
        <f t="shared" si="74"/>
        <v>#N/A</v>
      </c>
      <c r="Z97" s="14" t="e">
        <f t="shared" si="75"/>
        <v>#DIV/0!</v>
      </c>
      <c r="AA97" s="14" t="str">
        <f t="shared" si="76"/>
        <v>TEMPO MIN</v>
      </c>
      <c r="AB97" s="14">
        <f t="shared" si="77"/>
        <v>51</v>
      </c>
      <c r="AC97" s="14">
        <f t="shared" si="78"/>
        <v>6</v>
      </c>
      <c r="AD97" s="27">
        <f t="shared" si="79"/>
        <v>0.027777777777777776</v>
      </c>
      <c r="AE97" s="28">
        <f t="shared" si="80"/>
        <v>0</v>
      </c>
      <c r="AF97" s="29">
        <f t="shared" si="81"/>
        <v>-28.5</v>
      </c>
      <c r="AG97" s="14" t="e">
        <f t="shared" si="82"/>
        <v>#N/A</v>
      </c>
      <c r="AH97" s="14" t="e">
        <f t="shared" si="83"/>
        <v>#N/A</v>
      </c>
      <c r="AI97" s="14" t="e">
        <f t="shared" si="84"/>
        <v>#NUM!</v>
      </c>
      <c r="AJ97" s="14">
        <f t="shared" si="85"/>
        <v>1</v>
      </c>
      <c r="AK97" s="14">
        <f t="shared" si="86"/>
        <v>2</v>
      </c>
      <c r="AL97" s="30" t="e">
        <f t="shared" si="87"/>
        <v>#NUM!</v>
      </c>
    </row>
    <row r="98" spans="1:38" ht="15.75" hidden="1">
      <c r="A98" s="53" t="e">
        <f t="shared" si="65"/>
        <v>#NUM!</v>
      </c>
      <c r="B98" s="5">
        <f t="shared" si="66"/>
        <v>0</v>
      </c>
      <c r="C98" s="5" t="e">
        <f>VLOOKUP($B98,BPM!$A$15:$E$500,2,0)</f>
        <v>#N/A</v>
      </c>
      <c r="D98" s="5" t="e">
        <f>VLOOKUP($B98,BPM!$A$15:$E$500,3,0)</f>
        <v>#N/A</v>
      </c>
      <c r="E98" s="5" t="e">
        <f>VLOOKUP($B98,BPM!$A$15:$E$500,4,0)</f>
        <v>#N/A</v>
      </c>
      <c r="F98" s="5" t="e">
        <f>VLOOKUP($B98,BPM!$A$15:$E$500,5,0)</f>
        <v>#N/A</v>
      </c>
      <c r="I98" s="6"/>
      <c r="J98" s="7"/>
      <c r="K98" s="8"/>
      <c r="L98" s="8"/>
      <c r="M98" s="16"/>
      <c r="N98" s="16"/>
      <c r="O98" s="16"/>
      <c r="P98" s="16"/>
      <c r="Q98" s="16"/>
      <c r="R98" s="27">
        <f t="shared" si="67"/>
        <v>0</v>
      </c>
      <c r="S98" s="27">
        <f t="shared" si="68"/>
        <v>0</v>
      </c>
      <c r="T98" s="27">
        <f t="shared" si="69"/>
        <v>0</v>
      </c>
      <c r="U98" s="27">
        <f t="shared" si="70"/>
        <v>0</v>
      </c>
      <c r="V98" s="27">
        <f t="shared" si="71"/>
        <v>0</v>
      </c>
      <c r="W98" s="28">
        <f t="shared" si="72"/>
        <v>0</v>
      </c>
      <c r="X98" s="29" t="e">
        <f t="shared" si="73"/>
        <v>#DIV/0!</v>
      </c>
      <c r="Y98" s="14" t="e">
        <f t="shared" si="74"/>
        <v>#N/A</v>
      </c>
      <c r="Z98" s="14" t="e">
        <f t="shared" si="75"/>
        <v>#DIV/0!</v>
      </c>
      <c r="AA98" s="14" t="str">
        <f t="shared" si="76"/>
        <v>TEMPO MIN</v>
      </c>
      <c r="AB98" s="14">
        <f t="shared" si="77"/>
        <v>51</v>
      </c>
      <c r="AC98" s="14">
        <f t="shared" si="78"/>
        <v>6</v>
      </c>
      <c r="AD98" s="27">
        <f t="shared" si="79"/>
        <v>0.027777777777777776</v>
      </c>
      <c r="AE98" s="28">
        <f t="shared" si="80"/>
        <v>0</v>
      </c>
      <c r="AF98" s="29">
        <f t="shared" si="81"/>
        <v>-28.5</v>
      </c>
      <c r="AG98" s="14" t="e">
        <f t="shared" si="82"/>
        <v>#N/A</v>
      </c>
      <c r="AH98" s="14" t="e">
        <f t="shared" si="83"/>
        <v>#N/A</v>
      </c>
      <c r="AI98" s="14" t="e">
        <f t="shared" si="84"/>
        <v>#NUM!</v>
      </c>
      <c r="AJ98" s="14">
        <f t="shared" si="85"/>
        <v>1</v>
      </c>
      <c r="AK98" s="14">
        <f t="shared" si="86"/>
        <v>2</v>
      </c>
      <c r="AL98" s="30" t="e">
        <f t="shared" si="87"/>
        <v>#NUM!</v>
      </c>
    </row>
    <row r="99" ht="15" hidden="1">
      <c r="C99" s="18"/>
    </row>
    <row r="100" spans="9:28" ht="24" hidden="1" thickBot="1">
      <c r="I100" s="11"/>
      <c r="K100" s="12" t="s">
        <v>46</v>
      </c>
      <c r="AA100" s="20"/>
      <c r="AB100" s="20"/>
    </row>
    <row r="101" spans="27:30" ht="15" hidden="1">
      <c r="AA101" s="20"/>
      <c r="AB101" s="20"/>
      <c r="AD101" s="20"/>
    </row>
    <row r="102" spans="1:38" ht="15.75" hidden="1">
      <c r="A102" s="53" t="e">
        <f>AL102</f>
        <v>#NUM!</v>
      </c>
      <c r="B102" s="5">
        <f>J102</f>
        <v>0</v>
      </c>
      <c r="C102" s="5" t="e">
        <f>VLOOKUP($B102,BPM!$A$15:$E$500,2,0)</f>
        <v>#N/A</v>
      </c>
      <c r="D102" s="5" t="e">
        <f>VLOOKUP($B102,BPM!$A$15:$E$500,3,0)</f>
        <v>#N/A</v>
      </c>
      <c r="E102" s="5" t="e">
        <f>VLOOKUP($B102,BPM!$A$15:$E$500,4,0)</f>
        <v>#N/A</v>
      </c>
      <c r="F102" s="5" t="e">
        <f>VLOOKUP($B102,BPM!$A$15:$E$500,5,0)</f>
        <v>#N/A</v>
      </c>
      <c r="I102" s="6"/>
      <c r="J102" s="7"/>
      <c r="K102" s="8"/>
      <c r="L102" s="8"/>
      <c r="M102" s="16"/>
      <c r="N102" s="16"/>
      <c r="O102" s="16"/>
      <c r="P102" s="16"/>
      <c r="Q102" s="16"/>
      <c r="R102" s="27">
        <f>TIME(HOUR(M102),MINUTE(M102),0)</f>
        <v>0</v>
      </c>
      <c r="S102" s="27">
        <f>TIME(HOUR(N102),MINUTE(N102),0)</f>
        <v>0</v>
      </c>
      <c r="T102" s="27">
        <f>TIME(HOUR(O102),MINUTE(O102),0)</f>
        <v>0</v>
      </c>
      <c r="U102" s="27">
        <f>TIME(HOUR(P102),MINUTE(P102),0)</f>
        <v>0</v>
      </c>
      <c r="V102" s="27">
        <f>TIME(HOUR(Q102),MINUTE(Q102),0)</f>
        <v>0</v>
      </c>
      <c r="W102" s="28">
        <f>MAX($C$6,MINUTE(T102-S102))</f>
        <v>0</v>
      </c>
      <c r="X102" s="29" t="e">
        <f>$C$2/((S102-R102)/$E$1)</f>
        <v>#DIV/0!</v>
      </c>
      <c r="Y102" s="14" t="e">
        <f>(C102+D102)/2</f>
        <v>#N/A</v>
      </c>
      <c r="Z102" s="14" t="e">
        <f>(X102*2-C$4)*100/(Y102)</f>
        <v>#DIV/0!</v>
      </c>
      <c r="AA102" s="14" t="str">
        <f>IF(TIME(HOUR(S102-R102),MINUTE(S102-R102),0)&gt;$F$4,"TEMPO MAX",IF(TIME(HOUR(S102-R102),MINUTE(S102-R102+$F$1*3),0)&lt;$F$3,"TEMPO MIN",""))</f>
        <v>TEMPO MIN</v>
      </c>
      <c r="AB102" s="14">
        <f>IF($F$3&gt;S102-R102,MINUTE($F$3-(S102-R102)),0)</f>
        <v>51</v>
      </c>
      <c r="AC102" s="14">
        <f>VLOOKUP(AB102,$I$2:$J$5,2,1)</f>
        <v>6</v>
      </c>
      <c r="AD102" s="27">
        <f>TIME(HOUR(N102+$C$5),MINUTE(N102+$C$5),0)</f>
        <v>0.027777777777777776</v>
      </c>
      <c r="AE102" s="28">
        <f>MAX($D$6,MINUTE(V102-U102))</f>
        <v>0</v>
      </c>
      <c r="AF102" s="29">
        <f>$D$2/((U102-AD102)/$E$1)</f>
        <v>-28.5</v>
      </c>
      <c r="AG102" s="14" t="e">
        <f>(E102+F102)/2</f>
        <v>#N/A</v>
      </c>
      <c r="AH102" s="14" t="e">
        <f>(AF102*2-$D$4)*100/(AG102)</f>
        <v>#N/A</v>
      </c>
      <c r="AI102" s="14" t="e">
        <f>IF(TIME(HOUR(P102-AD102),MINUTE(P102-AD102),0)&gt;$G$4,"TEMPO MAX",IF(TIME(HOUR(P102-AD102),MINUTE(P102-AD102+$F$1*3),0)&lt;$G$3,"TEMPO MIN",""))</f>
        <v>#NUM!</v>
      </c>
      <c r="AJ102" s="14">
        <f>IF($G$3&gt;U102-AD102,MINUTE($G$3-(U102-AD102)),0)</f>
        <v>1</v>
      </c>
      <c r="AK102" s="14">
        <f>VLOOKUP(AJ102,$I$2:$J$5,2,1)</f>
        <v>2</v>
      </c>
      <c r="AL102" s="30" t="e">
        <f>IF(OR(AI102&lt;&gt;"",AA102&lt;&gt;"",G102&lt;&gt;""),0,Z102+AH102-AK102-AC102)</f>
        <v>#NUM!</v>
      </c>
    </row>
    <row r="103" spans="1:38" ht="15.75" hidden="1">
      <c r="A103" s="53" t="e">
        <f aca="true" t="shared" si="88" ref="A103:A118">AL103</f>
        <v>#NUM!</v>
      </c>
      <c r="B103" s="5">
        <f aca="true" t="shared" si="89" ref="B103:B118">J103</f>
        <v>0</v>
      </c>
      <c r="C103" s="5" t="e">
        <f>VLOOKUP($B103,BPM!$A$15:$E$500,2,0)</f>
        <v>#N/A</v>
      </c>
      <c r="D103" s="5" t="e">
        <f>VLOOKUP($B103,BPM!$A$15:$E$500,3,0)</f>
        <v>#N/A</v>
      </c>
      <c r="E103" s="5" t="e">
        <f>VLOOKUP($B103,BPM!$A$15:$E$500,4,0)</f>
        <v>#N/A</v>
      </c>
      <c r="F103" s="5" t="e">
        <f>VLOOKUP($B103,BPM!$A$15:$E$500,5,0)</f>
        <v>#N/A</v>
      </c>
      <c r="I103" s="6"/>
      <c r="J103" s="7"/>
      <c r="K103" s="8"/>
      <c r="L103" s="8"/>
      <c r="M103" s="16"/>
      <c r="N103" s="16"/>
      <c r="O103" s="16"/>
      <c r="P103" s="16"/>
      <c r="Q103" s="16"/>
      <c r="R103" s="27">
        <f aca="true" t="shared" si="90" ref="R103:R118">TIME(HOUR(M103),MINUTE(M103),0)</f>
        <v>0</v>
      </c>
      <c r="S103" s="27">
        <f aca="true" t="shared" si="91" ref="S103:S118">TIME(HOUR(N103),MINUTE(N103),0)</f>
        <v>0</v>
      </c>
      <c r="T103" s="27">
        <f aca="true" t="shared" si="92" ref="T103:T118">TIME(HOUR(O103),MINUTE(O103),0)</f>
        <v>0</v>
      </c>
      <c r="U103" s="27">
        <f aca="true" t="shared" si="93" ref="U103:U118">TIME(HOUR(P103),MINUTE(P103),0)</f>
        <v>0</v>
      </c>
      <c r="V103" s="27">
        <f aca="true" t="shared" si="94" ref="V103:V118">TIME(HOUR(Q103),MINUTE(Q103),0)</f>
        <v>0</v>
      </c>
      <c r="W103" s="28">
        <f aca="true" t="shared" si="95" ref="W103:W118">MAX($C$6,MINUTE(T103-S103))</f>
        <v>0</v>
      </c>
      <c r="X103" s="29" t="e">
        <f aca="true" t="shared" si="96" ref="X103:X118">$C$2/((S103-R103)/$E$1)</f>
        <v>#DIV/0!</v>
      </c>
      <c r="Y103" s="14" t="e">
        <f aca="true" t="shared" si="97" ref="Y103:Y118">(C103+D103)/2</f>
        <v>#N/A</v>
      </c>
      <c r="Z103" s="14" t="e">
        <f aca="true" t="shared" si="98" ref="Z103:Z118">(X103*2-C$4)*100/(Y103)</f>
        <v>#DIV/0!</v>
      </c>
      <c r="AA103" s="14" t="str">
        <f aca="true" t="shared" si="99" ref="AA103:AA118">IF(TIME(HOUR(S103-R103),MINUTE(S103-R103),0)&gt;$F$4,"TEMPO MAX",IF(TIME(HOUR(S103-R103),MINUTE(S103-R103+$F$1*3),0)&lt;$F$3,"TEMPO MIN",""))</f>
        <v>TEMPO MIN</v>
      </c>
      <c r="AB103" s="14">
        <f aca="true" t="shared" si="100" ref="AB103:AB118">IF($F$3&gt;S103-R103,MINUTE($F$3-(S103-R103)),0)</f>
        <v>51</v>
      </c>
      <c r="AC103" s="14">
        <f aca="true" t="shared" si="101" ref="AC103:AC118">VLOOKUP(AB103,$I$2:$J$5,2,1)</f>
        <v>6</v>
      </c>
      <c r="AD103" s="27">
        <f aca="true" t="shared" si="102" ref="AD103:AD118">TIME(HOUR(N103+$C$5),MINUTE(N103+$C$5),0)</f>
        <v>0.027777777777777776</v>
      </c>
      <c r="AE103" s="28">
        <f aca="true" t="shared" si="103" ref="AE103:AE118">MAX($D$6,MINUTE(V103-U103))</f>
        <v>0</v>
      </c>
      <c r="AF103" s="29">
        <f aca="true" t="shared" si="104" ref="AF103:AF118">$D$2/((U103-AD103)/$E$1)</f>
        <v>-28.5</v>
      </c>
      <c r="AG103" s="14" t="e">
        <f aca="true" t="shared" si="105" ref="AG103:AG118">(E103+F103)/2</f>
        <v>#N/A</v>
      </c>
      <c r="AH103" s="14" t="e">
        <f aca="true" t="shared" si="106" ref="AH103:AH118">(AF103*2-$D$4)*100/(AG103)</f>
        <v>#N/A</v>
      </c>
      <c r="AI103" s="14" t="e">
        <f aca="true" t="shared" si="107" ref="AI103:AI118">IF(TIME(HOUR(P103-AD103),MINUTE(P103-AD103),0)&gt;$G$4,"TEMPO MAX",IF(TIME(HOUR(P103-AD103),MINUTE(P103-AD103+$F$1*3),0)&lt;$G$3,"TEMPO MIN",""))</f>
        <v>#NUM!</v>
      </c>
      <c r="AJ103" s="14">
        <f aca="true" t="shared" si="108" ref="AJ103:AJ118">IF($G$3&gt;U103-AD103,MINUTE($G$3-(U103-AD103)),0)</f>
        <v>1</v>
      </c>
      <c r="AK103" s="14">
        <f aca="true" t="shared" si="109" ref="AK103:AK118">VLOOKUP(AJ103,$I$2:$J$5,2,1)</f>
        <v>2</v>
      </c>
      <c r="AL103" s="30" t="e">
        <f aca="true" t="shared" si="110" ref="AL103:AL118">IF(OR(AI103&lt;&gt;"",AA103&lt;&gt;"",G103&lt;&gt;""),0,Z103+AH103-AK103-AC103)</f>
        <v>#NUM!</v>
      </c>
    </row>
    <row r="104" spans="1:38" ht="15.75" hidden="1">
      <c r="A104" s="53" t="e">
        <f t="shared" si="88"/>
        <v>#NUM!</v>
      </c>
      <c r="B104" s="5">
        <f t="shared" si="89"/>
        <v>0</v>
      </c>
      <c r="C104" s="5" t="e">
        <f>VLOOKUP($B104,BPM!$A$15:$E$500,2,0)</f>
        <v>#N/A</v>
      </c>
      <c r="D104" s="5" t="e">
        <f>VLOOKUP($B104,BPM!$A$15:$E$500,3,0)</f>
        <v>#N/A</v>
      </c>
      <c r="E104" s="5" t="e">
        <f>VLOOKUP($B104,BPM!$A$15:$E$500,4,0)</f>
        <v>#N/A</v>
      </c>
      <c r="F104" s="5" t="e">
        <f>VLOOKUP($B104,BPM!$A$15:$E$500,5,0)</f>
        <v>#N/A</v>
      </c>
      <c r="I104" s="6"/>
      <c r="J104" s="7"/>
      <c r="K104" s="8"/>
      <c r="L104" s="8"/>
      <c r="M104" s="16"/>
      <c r="N104" s="16"/>
      <c r="O104" s="16"/>
      <c r="P104" s="16"/>
      <c r="Q104" s="16"/>
      <c r="R104" s="27">
        <f t="shared" si="90"/>
        <v>0</v>
      </c>
      <c r="S104" s="27">
        <f t="shared" si="91"/>
        <v>0</v>
      </c>
      <c r="T104" s="27">
        <f t="shared" si="92"/>
        <v>0</v>
      </c>
      <c r="U104" s="27">
        <f t="shared" si="93"/>
        <v>0</v>
      </c>
      <c r="V104" s="27">
        <f t="shared" si="94"/>
        <v>0</v>
      </c>
      <c r="W104" s="28">
        <f t="shared" si="95"/>
        <v>0</v>
      </c>
      <c r="X104" s="29" t="e">
        <f t="shared" si="96"/>
        <v>#DIV/0!</v>
      </c>
      <c r="Y104" s="14" t="e">
        <f t="shared" si="97"/>
        <v>#N/A</v>
      </c>
      <c r="Z104" s="14" t="e">
        <f t="shared" si="98"/>
        <v>#DIV/0!</v>
      </c>
      <c r="AA104" s="14" t="str">
        <f t="shared" si="99"/>
        <v>TEMPO MIN</v>
      </c>
      <c r="AB104" s="14">
        <f t="shared" si="100"/>
        <v>51</v>
      </c>
      <c r="AC104" s="14">
        <f t="shared" si="101"/>
        <v>6</v>
      </c>
      <c r="AD104" s="27">
        <f t="shared" si="102"/>
        <v>0.027777777777777776</v>
      </c>
      <c r="AE104" s="28">
        <f t="shared" si="103"/>
        <v>0</v>
      </c>
      <c r="AF104" s="29">
        <f t="shared" si="104"/>
        <v>-28.5</v>
      </c>
      <c r="AG104" s="14" t="e">
        <f t="shared" si="105"/>
        <v>#N/A</v>
      </c>
      <c r="AH104" s="14" t="e">
        <f t="shared" si="106"/>
        <v>#N/A</v>
      </c>
      <c r="AI104" s="14" t="e">
        <f t="shared" si="107"/>
        <v>#NUM!</v>
      </c>
      <c r="AJ104" s="14">
        <f t="shared" si="108"/>
        <v>1</v>
      </c>
      <c r="AK104" s="14">
        <f t="shared" si="109"/>
        <v>2</v>
      </c>
      <c r="AL104" s="30" t="e">
        <f t="shared" si="110"/>
        <v>#NUM!</v>
      </c>
    </row>
    <row r="105" spans="1:38" ht="15.75" hidden="1">
      <c r="A105" s="53" t="e">
        <f t="shared" si="88"/>
        <v>#NUM!</v>
      </c>
      <c r="B105" s="5">
        <f t="shared" si="89"/>
        <v>0</v>
      </c>
      <c r="C105" s="5" t="e">
        <f>VLOOKUP($B105,BPM!$A$15:$E$500,2,0)</f>
        <v>#N/A</v>
      </c>
      <c r="D105" s="5" t="e">
        <f>VLOOKUP($B105,BPM!$A$15:$E$500,3,0)</f>
        <v>#N/A</v>
      </c>
      <c r="E105" s="5" t="e">
        <f>VLOOKUP($B105,BPM!$A$15:$E$500,4,0)</f>
        <v>#N/A</v>
      </c>
      <c r="F105" s="5" t="e">
        <f>VLOOKUP($B105,BPM!$A$15:$E$500,5,0)</f>
        <v>#N/A</v>
      </c>
      <c r="I105" s="6"/>
      <c r="J105" s="7"/>
      <c r="K105" s="8"/>
      <c r="L105" s="8"/>
      <c r="M105" s="16"/>
      <c r="N105" s="16"/>
      <c r="O105" s="16"/>
      <c r="P105" s="16"/>
      <c r="Q105" s="16"/>
      <c r="R105" s="27">
        <f t="shared" si="90"/>
        <v>0</v>
      </c>
      <c r="S105" s="27">
        <f t="shared" si="91"/>
        <v>0</v>
      </c>
      <c r="T105" s="27">
        <f t="shared" si="92"/>
        <v>0</v>
      </c>
      <c r="U105" s="27">
        <f t="shared" si="93"/>
        <v>0</v>
      </c>
      <c r="V105" s="27">
        <f t="shared" si="94"/>
        <v>0</v>
      </c>
      <c r="W105" s="28">
        <f t="shared" si="95"/>
        <v>0</v>
      </c>
      <c r="X105" s="29" t="e">
        <f t="shared" si="96"/>
        <v>#DIV/0!</v>
      </c>
      <c r="Y105" s="14" t="e">
        <f t="shared" si="97"/>
        <v>#N/A</v>
      </c>
      <c r="Z105" s="14" t="e">
        <f t="shared" si="98"/>
        <v>#DIV/0!</v>
      </c>
      <c r="AA105" s="14" t="str">
        <f t="shared" si="99"/>
        <v>TEMPO MIN</v>
      </c>
      <c r="AB105" s="14">
        <f t="shared" si="100"/>
        <v>51</v>
      </c>
      <c r="AC105" s="14">
        <f t="shared" si="101"/>
        <v>6</v>
      </c>
      <c r="AD105" s="27">
        <f t="shared" si="102"/>
        <v>0.027777777777777776</v>
      </c>
      <c r="AE105" s="28">
        <f t="shared" si="103"/>
        <v>0</v>
      </c>
      <c r="AF105" s="29">
        <f t="shared" si="104"/>
        <v>-28.5</v>
      </c>
      <c r="AG105" s="14" t="e">
        <f t="shared" si="105"/>
        <v>#N/A</v>
      </c>
      <c r="AH105" s="14" t="e">
        <f t="shared" si="106"/>
        <v>#N/A</v>
      </c>
      <c r="AI105" s="14" t="e">
        <f t="shared" si="107"/>
        <v>#NUM!</v>
      </c>
      <c r="AJ105" s="14">
        <f t="shared" si="108"/>
        <v>1</v>
      </c>
      <c r="AK105" s="14">
        <f t="shared" si="109"/>
        <v>2</v>
      </c>
      <c r="AL105" s="30" t="e">
        <f t="shared" si="110"/>
        <v>#NUM!</v>
      </c>
    </row>
    <row r="106" spans="1:38" ht="15.75" hidden="1">
      <c r="A106" s="53" t="e">
        <f t="shared" si="88"/>
        <v>#NUM!</v>
      </c>
      <c r="B106" s="5">
        <f t="shared" si="89"/>
        <v>0</v>
      </c>
      <c r="C106" s="5" t="e">
        <f>VLOOKUP($B106,BPM!$A$15:$E$500,2,0)</f>
        <v>#N/A</v>
      </c>
      <c r="D106" s="5" t="e">
        <f>VLOOKUP($B106,BPM!$A$15:$E$500,3,0)</f>
        <v>#N/A</v>
      </c>
      <c r="E106" s="5" t="e">
        <f>VLOOKUP($B106,BPM!$A$15:$E$500,4,0)</f>
        <v>#N/A</v>
      </c>
      <c r="F106" s="5" t="e">
        <f>VLOOKUP($B106,BPM!$A$15:$E$500,5,0)</f>
        <v>#N/A</v>
      </c>
      <c r="I106" s="6"/>
      <c r="J106" s="7"/>
      <c r="K106" s="8"/>
      <c r="L106" s="8"/>
      <c r="M106" s="16"/>
      <c r="N106" s="16"/>
      <c r="O106" s="16"/>
      <c r="P106" s="16"/>
      <c r="Q106" s="16"/>
      <c r="R106" s="27">
        <f t="shared" si="90"/>
        <v>0</v>
      </c>
      <c r="S106" s="27">
        <f t="shared" si="91"/>
        <v>0</v>
      </c>
      <c r="T106" s="27">
        <f t="shared" si="92"/>
        <v>0</v>
      </c>
      <c r="U106" s="27">
        <f t="shared" si="93"/>
        <v>0</v>
      </c>
      <c r="V106" s="27">
        <f t="shared" si="94"/>
        <v>0</v>
      </c>
      <c r="W106" s="28">
        <f t="shared" si="95"/>
        <v>0</v>
      </c>
      <c r="X106" s="29" t="e">
        <f t="shared" si="96"/>
        <v>#DIV/0!</v>
      </c>
      <c r="Y106" s="14" t="e">
        <f t="shared" si="97"/>
        <v>#N/A</v>
      </c>
      <c r="Z106" s="14" t="e">
        <f t="shared" si="98"/>
        <v>#DIV/0!</v>
      </c>
      <c r="AA106" s="14" t="str">
        <f t="shared" si="99"/>
        <v>TEMPO MIN</v>
      </c>
      <c r="AB106" s="14">
        <f t="shared" si="100"/>
        <v>51</v>
      </c>
      <c r="AC106" s="14">
        <f t="shared" si="101"/>
        <v>6</v>
      </c>
      <c r="AD106" s="27">
        <f t="shared" si="102"/>
        <v>0.027777777777777776</v>
      </c>
      <c r="AE106" s="28">
        <f t="shared" si="103"/>
        <v>0</v>
      </c>
      <c r="AF106" s="29">
        <f t="shared" si="104"/>
        <v>-28.5</v>
      </c>
      <c r="AG106" s="14" t="e">
        <f t="shared" si="105"/>
        <v>#N/A</v>
      </c>
      <c r="AH106" s="14" t="e">
        <f t="shared" si="106"/>
        <v>#N/A</v>
      </c>
      <c r="AI106" s="14" t="e">
        <f t="shared" si="107"/>
        <v>#NUM!</v>
      </c>
      <c r="AJ106" s="14">
        <f t="shared" si="108"/>
        <v>1</v>
      </c>
      <c r="AK106" s="14">
        <f t="shared" si="109"/>
        <v>2</v>
      </c>
      <c r="AL106" s="30" t="e">
        <f t="shared" si="110"/>
        <v>#NUM!</v>
      </c>
    </row>
    <row r="107" spans="1:38" ht="15.75" hidden="1">
      <c r="A107" s="53" t="e">
        <f t="shared" si="88"/>
        <v>#NUM!</v>
      </c>
      <c r="B107" s="5">
        <f t="shared" si="89"/>
        <v>0</v>
      </c>
      <c r="C107" s="5" t="e">
        <f>VLOOKUP($B107,BPM!$A$15:$E$500,2,0)</f>
        <v>#N/A</v>
      </c>
      <c r="D107" s="5" t="e">
        <f>VLOOKUP($B107,BPM!$A$15:$E$500,3,0)</f>
        <v>#N/A</v>
      </c>
      <c r="E107" s="5" t="e">
        <f>VLOOKUP($B107,BPM!$A$15:$E$500,4,0)</f>
        <v>#N/A</v>
      </c>
      <c r="F107" s="5" t="e">
        <f>VLOOKUP($B107,BPM!$A$15:$E$500,5,0)</f>
        <v>#N/A</v>
      </c>
      <c r="I107" s="6"/>
      <c r="J107" s="7"/>
      <c r="K107" s="8"/>
      <c r="L107" s="8"/>
      <c r="M107" s="16"/>
      <c r="N107" s="16"/>
      <c r="O107" s="16"/>
      <c r="P107" s="16"/>
      <c r="Q107" s="16"/>
      <c r="R107" s="27">
        <f t="shared" si="90"/>
        <v>0</v>
      </c>
      <c r="S107" s="27">
        <f t="shared" si="91"/>
        <v>0</v>
      </c>
      <c r="T107" s="27">
        <f t="shared" si="92"/>
        <v>0</v>
      </c>
      <c r="U107" s="27">
        <f t="shared" si="93"/>
        <v>0</v>
      </c>
      <c r="V107" s="27">
        <f t="shared" si="94"/>
        <v>0</v>
      </c>
      <c r="W107" s="28">
        <f t="shared" si="95"/>
        <v>0</v>
      </c>
      <c r="X107" s="29" t="e">
        <f t="shared" si="96"/>
        <v>#DIV/0!</v>
      </c>
      <c r="Y107" s="14" t="e">
        <f t="shared" si="97"/>
        <v>#N/A</v>
      </c>
      <c r="Z107" s="14" t="e">
        <f t="shared" si="98"/>
        <v>#DIV/0!</v>
      </c>
      <c r="AA107" s="14" t="str">
        <f t="shared" si="99"/>
        <v>TEMPO MIN</v>
      </c>
      <c r="AB107" s="14">
        <f t="shared" si="100"/>
        <v>51</v>
      </c>
      <c r="AC107" s="14">
        <f t="shared" si="101"/>
        <v>6</v>
      </c>
      <c r="AD107" s="27">
        <f t="shared" si="102"/>
        <v>0.027777777777777776</v>
      </c>
      <c r="AE107" s="28">
        <f t="shared" si="103"/>
        <v>0</v>
      </c>
      <c r="AF107" s="29">
        <f t="shared" si="104"/>
        <v>-28.5</v>
      </c>
      <c r="AG107" s="14" t="e">
        <f t="shared" si="105"/>
        <v>#N/A</v>
      </c>
      <c r="AH107" s="14" t="e">
        <f t="shared" si="106"/>
        <v>#N/A</v>
      </c>
      <c r="AI107" s="14" t="e">
        <f t="shared" si="107"/>
        <v>#NUM!</v>
      </c>
      <c r="AJ107" s="14">
        <f t="shared" si="108"/>
        <v>1</v>
      </c>
      <c r="AK107" s="14">
        <f t="shared" si="109"/>
        <v>2</v>
      </c>
      <c r="AL107" s="30" t="e">
        <f t="shared" si="110"/>
        <v>#NUM!</v>
      </c>
    </row>
    <row r="108" spans="1:38" ht="15.75" hidden="1">
      <c r="A108" s="53" t="e">
        <f t="shared" si="88"/>
        <v>#NUM!</v>
      </c>
      <c r="B108" s="5">
        <f t="shared" si="89"/>
        <v>0</v>
      </c>
      <c r="C108" s="5" t="e">
        <f>VLOOKUP($B108,BPM!$A$15:$E$500,2,0)</f>
        <v>#N/A</v>
      </c>
      <c r="D108" s="5" t="e">
        <f>VLOOKUP($B108,BPM!$A$15:$E$500,3,0)</f>
        <v>#N/A</v>
      </c>
      <c r="E108" s="5" t="e">
        <f>VLOOKUP($B108,BPM!$A$15:$E$500,4,0)</f>
        <v>#N/A</v>
      </c>
      <c r="F108" s="5" t="e">
        <f>VLOOKUP($B108,BPM!$A$15:$E$500,5,0)</f>
        <v>#N/A</v>
      </c>
      <c r="I108" s="6"/>
      <c r="J108" s="7"/>
      <c r="K108" s="8"/>
      <c r="L108" s="8"/>
      <c r="M108" s="16"/>
      <c r="N108" s="16"/>
      <c r="O108" s="16"/>
      <c r="P108" s="16"/>
      <c r="Q108" s="16"/>
      <c r="R108" s="27">
        <f t="shared" si="90"/>
        <v>0</v>
      </c>
      <c r="S108" s="27">
        <f t="shared" si="91"/>
        <v>0</v>
      </c>
      <c r="T108" s="27">
        <f t="shared" si="92"/>
        <v>0</v>
      </c>
      <c r="U108" s="27">
        <f t="shared" si="93"/>
        <v>0</v>
      </c>
      <c r="V108" s="27">
        <f t="shared" si="94"/>
        <v>0</v>
      </c>
      <c r="W108" s="28">
        <f t="shared" si="95"/>
        <v>0</v>
      </c>
      <c r="X108" s="29" t="e">
        <f t="shared" si="96"/>
        <v>#DIV/0!</v>
      </c>
      <c r="Y108" s="14" t="e">
        <f t="shared" si="97"/>
        <v>#N/A</v>
      </c>
      <c r="Z108" s="14" t="e">
        <f t="shared" si="98"/>
        <v>#DIV/0!</v>
      </c>
      <c r="AA108" s="14" t="str">
        <f t="shared" si="99"/>
        <v>TEMPO MIN</v>
      </c>
      <c r="AB108" s="14">
        <f t="shared" si="100"/>
        <v>51</v>
      </c>
      <c r="AC108" s="14">
        <f t="shared" si="101"/>
        <v>6</v>
      </c>
      <c r="AD108" s="27">
        <f t="shared" si="102"/>
        <v>0.027777777777777776</v>
      </c>
      <c r="AE108" s="28">
        <f t="shared" si="103"/>
        <v>0</v>
      </c>
      <c r="AF108" s="29">
        <f t="shared" si="104"/>
        <v>-28.5</v>
      </c>
      <c r="AG108" s="14" t="e">
        <f t="shared" si="105"/>
        <v>#N/A</v>
      </c>
      <c r="AH108" s="14" t="e">
        <f t="shared" si="106"/>
        <v>#N/A</v>
      </c>
      <c r="AI108" s="14" t="e">
        <f t="shared" si="107"/>
        <v>#NUM!</v>
      </c>
      <c r="AJ108" s="14">
        <f t="shared" si="108"/>
        <v>1</v>
      </c>
      <c r="AK108" s="14">
        <f t="shared" si="109"/>
        <v>2</v>
      </c>
      <c r="AL108" s="30" t="e">
        <f t="shared" si="110"/>
        <v>#NUM!</v>
      </c>
    </row>
    <row r="109" spans="1:38" ht="15.75" hidden="1">
      <c r="A109" s="53" t="e">
        <f t="shared" si="88"/>
        <v>#NUM!</v>
      </c>
      <c r="B109" s="5">
        <f t="shared" si="89"/>
        <v>0</v>
      </c>
      <c r="C109" s="5" t="e">
        <f>VLOOKUP($B109,BPM!$A$15:$E$500,2,0)</f>
        <v>#N/A</v>
      </c>
      <c r="D109" s="5" t="e">
        <f>VLOOKUP($B109,BPM!$A$15:$E$500,3,0)</f>
        <v>#N/A</v>
      </c>
      <c r="E109" s="5" t="e">
        <f>VLOOKUP($B109,BPM!$A$15:$E$500,4,0)</f>
        <v>#N/A</v>
      </c>
      <c r="F109" s="5" t="e">
        <f>VLOOKUP($B109,BPM!$A$15:$E$500,5,0)</f>
        <v>#N/A</v>
      </c>
      <c r="I109" s="6"/>
      <c r="J109" s="7"/>
      <c r="K109" s="8"/>
      <c r="L109" s="8"/>
      <c r="M109" s="16"/>
      <c r="N109" s="16"/>
      <c r="O109" s="16"/>
      <c r="P109" s="16"/>
      <c r="Q109" s="16"/>
      <c r="R109" s="27">
        <f t="shared" si="90"/>
        <v>0</v>
      </c>
      <c r="S109" s="27">
        <f t="shared" si="91"/>
        <v>0</v>
      </c>
      <c r="T109" s="27">
        <f t="shared" si="92"/>
        <v>0</v>
      </c>
      <c r="U109" s="27">
        <f t="shared" si="93"/>
        <v>0</v>
      </c>
      <c r="V109" s="27">
        <f t="shared" si="94"/>
        <v>0</v>
      </c>
      <c r="W109" s="28">
        <f t="shared" si="95"/>
        <v>0</v>
      </c>
      <c r="X109" s="29" t="e">
        <f t="shared" si="96"/>
        <v>#DIV/0!</v>
      </c>
      <c r="Y109" s="14" t="e">
        <f t="shared" si="97"/>
        <v>#N/A</v>
      </c>
      <c r="Z109" s="14" t="e">
        <f t="shared" si="98"/>
        <v>#DIV/0!</v>
      </c>
      <c r="AA109" s="14" t="str">
        <f t="shared" si="99"/>
        <v>TEMPO MIN</v>
      </c>
      <c r="AB109" s="14">
        <f t="shared" si="100"/>
        <v>51</v>
      </c>
      <c r="AC109" s="14">
        <f t="shared" si="101"/>
        <v>6</v>
      </c>
      <c r="AD109" s="27">
        <f t="shared" si="102"/>
        <v>0.027777777777777776</v>
      </c>
      <c r="AE109" s="28">
        <f t="shared" si="103"/>
        <v>0</v>
      </c>
      <c r="AF109" s="29">
        <f t="shared" si="104"/>
        <v>-28.5</v>
      </c>
      <c r="AG109" s="14" t="e">
        <f t="shared" si="105"/>
        <v>#N/A</v>
      </c>
      <c r="AH109" s="14" t="e">
        <f t="shared" si="106"/>
        <v>#N/A</v>
      </c>
      <c r="AI109" s="14" t="e">
        <f t="shared" si="107"/>
        <v>#NUM!</v>
      </c>
      <c r="AJ109" s="14">
        <f t="shared" si="108"/>
        <v>1</v>
      </c>
      <c r="AK109" s="14">
        <f t="shared" si="109"/>
        <v>2</v>
      </c>
      <c r="AL109" s="30" t="e">
        <f t="shared" si="110"/>
        <v>#NUM!</v>
      </c>
    </row>
    <row r="110" spans="1:38" ht="15.75" hidden="1">
      <c r="A110" s="53" t="e">
        <f t="shared" si="88"/>
        <v>#NUM!</v>
      </c>
      <c r="B110" s="5">
        <f t="shared" si="89"/>
        <v>0</v>
      </c>
      <c r="C110" s="5" t="e">
        <f>VLOOKUP($B110,BPM!$A$15:$E$500,2,0)</f>
        <v>#N/A</v>
      </c>
      <c r="D110" s="5" t="e">
        <f>VLOOKUP($B110,BPM!$A$15:$E$500,3,0)</f>
        <v>#N/A</v>
      </c>
      <c r="E110" s="5" t="e">
        <f>VLOOKUP($B110,BPM!$A$15:$E$500,4,0)</f>
        <v>#N/A</v>
      </c>
      <c r="F110" s="5" t="e">
        <f>VLOOKUP($B110,BPM!$A$15:$E$500,5,0)</f>
        <v>#N/A</v>
      </c>
      <c r="I110" s="6"/>
      <c r="J110" s="7"/>
      <c r="K110" s="8"/>
      <c r="L110" s="8"/>
      <c r="M110" s="16"/>
      <c r="N110" s="16"/>
      <c r="O110" s="16"/>
      <c r="P110" s="16"/>
      <c r="Q110" s="16"/>
      <c r="R110" s="27">
        <f t="shared" si="90"/>
        <v>0</v>
      </c>
      <c r="S110" s="27">
        <f t="shared" si="91"/>
        <v>0</v>
      </c>
      <c r="T110" s="27">
        <f t="shared" si="92"/>
        <v>0</v>
      </c>
      <c r="U110" s="27">
        <f t="shared" si="93"/>
        <v>0</v>
      </c>
      <c r="V110" s="27">
        <f t="shared" si="94"/>
        <v>0</v>
      </c>
      <c r="W110" s="28">
        <f t="shared" si="95"/>
        <v>0</v>
      </c>
      <c r="X110" s="29" t="e">
        <f t="shared" si="96"/>
        <v>#DIV/0!</v>
      </c>
      <c r="Y110" s="14" t="e">
        <f t="shared" si="97"/>
        <v>#N/A</v>
      </c>
      <c r="Z110" s="14" t="e">
        <f t="shared" si="98"/>
        <v>#DIV/0!</v>
      </c>
      <c r="AA110" s="14" t="str">
        <f t="shared" si="99"/>
        <v>TEMPO MIN</v>
      </c>
      <c r="AB110" s="14">
        <f t="shared" si="100"/>
        <v>51</v>
      </c>
      <c r="AC110" s="14">
        <f t="shared" si="101"/>
        <v>6</v>
      </c>
      <c r="AD110" s="27">
        <f t="shared" si="102"/>
        <v>0.027777777777777776</v>
      </c>
      <c r="AE110" s="28">
        <f t="shared" si="103"/>
        <v>0</v>
      </c>
      <c r="AF110" s="29">
        <f t="shared" si="104"/>
        <v>-28.5</v>
      </c>
      <c r="AG110" s="14" t="e">
        <f t="shared" si="105"/>
        <v>#N/A</v>
      </c>
      <c r="AH110" s="14" t="e">
        <f t="shared" si="106"/>
        <v>#N/A</v>
      </c>
      <c r="AI110" s="14" t="e">
        <f t="shared" si="107"/>
        <v>#NUM!</v>
      </c>
      <c r="AJ110" s="14">
        <f t="shared" si="108"/>
        <v>1</v>
      </c>
      <c r="AK110" s="14">
        <f t="shared" si="109"/>
        <v>2</v>
      </c>
      <c r="AL110" s="30" t="e">
        <f t="shared" si="110"/>
        <v>#NUM!</v>
      </c>
    </row>
    <row r="111" spans="1:38" ht="15.75" hidden="1">
      <c r="A111" s="53" t="e">
        <f t="shared" si="88"/>
        <v>#NUM!</v>
      </c>
      <c r="B111" s="5">
        <f t="shared" si="89"/>
        <v>0</v>
      </c>
      <c r="C111" s="5" t="e">
        <f>VLOOKUP($B111,BPM!$A$15:$E$500,2,0)</f>
        <v>#N/A</v>
      </c>
      <c r="D111" s="5" t="e">
        <f>VLOOKUP($B111,BPM!$A$15:$E$500,3,0)</f>
        <v>#N/A</v>
      </c>
      <c r="E111" s="5" t="e">
        <f>VLOOKUP($B111,BPM!$A$15:$E$500,4,0)</f>
        <v>#N/A</v>
      </c>
      <c r="F111" s="5" t="e">
        <f>VLOOKUP($B111,BPM!$A$15:$E$500,5,0)</f>
        <v>#N/A</v>
      </c>
      <c r="I111" s="6"/>
      <c r="J111" s="7"/>
      <c r="K111" s="8"/>
      <c r="L111" s="8"/>
      <c r="M111" s="16"/>
      <c r="N111" s="16"/>
      <c r="O111" s="16"/>
      <c r="P111" s="16"/>
      <c r="Q111" s="16"/>
      <c r="R111" s="27">
        <f t="shared" si="90"/>
        <v>0</v>
      </c>
      <c r="S111" s="27">
        <f t="shared" si="91"/>
        <v>0</v>
      </c>
      <c r="T111" s="27">
        <f t="shared" si="92"/>
        <v>0</v>
      </c>
      <c r="U111" s="27">
        <f t="shared" si="93"/>
        <v>0</v>
      </c>
      <c r="V111" s="27">
        <f t="shared" si="94"/>
        <v>0</v>
      </c>
      <c r="W111" s="28">
        <f t="shared" si="95"/>
        <v>0</v>
      </c>
      <c r="X111" s="29" t="e">
        <f t="shared" si="96"/>
        <v>#DIV/0!</v>
      </c>
      <c r="Y111" s="14" t="e">
        <f t="shared" si="97"/>
        <v>#N/A</v>
      </c>
      <c r="Z111" s="14" t="e">
        <f t="shared" si="98"/>
        <v>#DIV/0!</v>
      </c>
      <c r="AA111" s="14" t="str">
        <f t="shared" si="99"/>
        <v>TEMPO MIN</v>
      </c>
      <c r="AB111" s="14">
        <f t="shared" si="100"/>
        <v>51</v>
      </c>
      <c r="AC111" s="14">
        <f t="shared" si="101"/>
        <v>6</v>
      </c>
      <c r="AD111" s="27">
        <f t="shared" si="102"/>
        <v>0.027777777777777776</v>
      </c>
      <c r="AE111" s="28">
        <f t="shared" si="103"/>
        <v>0</v>
      </c>
      <c r="AF111" s="29">
        <f t="shared" si="104"/>
        <v>-28.5</v>
      </c>
      <c r="AG111" s="14" t="e">
        <f t="shared" si="105"/>
        <v>#N/A</v>
      </c>
      <c r="AH111" s="14" t="e">
        <f t="shared" si="106"/>
        <v>#N/A</v>
      </c>
      <c r="AI111" s="14" t="e">
        <f t="shared" si="107"/>
        <v>#NUM!</v>
      </c>
      <c r="AJ111" s="14">
        <f t="shared" si="108"/>
        <v>1</v>
      </c>
      <c r="AK111" s="14">
        <f t="shared" si="109"/>
        <v>2</v>
      </c>
      <c r="AL111" s="30" t="e">
        <f t="shared" si="110"/>
        <v>#NUM!</v>
      </c>
    </row>
    <row r="112" spans="1:38" ht="15.75" hidden="1">
      <c r="A112" s="53" t="e">
        <f t="shared" si="88"/>
        <v>#NUM!</v>
      </c>
      <c r="B112" s="5">
        <f t="shared" si="89"/>
        <v>0</v>
      </c>
      <c r="C112" s="5" t="e">
        <f>VLOOKUP($B112,BPM!$A$15:$E$500,2,0)</f>
        <v>#N/A</v>
      </c>
      <c r="D112" s="5" t="e">
        <f>VLOOKUP($B112,BPM!$A$15:$E$500,3,0)</f>
        <v>#N/A</v>
      </c>
      <c r="E112" s="5" t="e">
        <f>VLOOKUP($B112,BPM!$A$15:$E$500,4,0)</f>
        <v>#N/A</v>
      </c>
      <c r="F112" s="5" t="e">
        <f>VLOOKUP($B112,BPM!$A$15:$E$500,5,0)</f>
        <v>#N/A</v>
      </c>
      <c r="I112" s="6"/>
      <c r="J112" s="7"/>
      <c r="K112" s="8"/>
      <c r="L112" s="8"/>
      <c r="M112" s="16"/>
      <c r="N112" s="16"/>
      <c r="O112" s="16"/>
      <c r="P112" s="16"/>
      <c r="Q112" s="16"/>
      <c r="R112" s="27">
        <f t="shared" si="90"/>
        <v>0</v>
      </c>
      <c r="S112" s="27">
        <f t="shared" si="91"/>
        <v>0</v>
      </c>
      <c r="T112" s="27">
        <f t="shared" si="92"/>
        <v>0</v>
      </c>
      <c r="U112" s="27">
        <f t="shared" si="93"/>
        <v>0</v>
      </c>
      <c r="V112" s="27">
        <f t="shared" si="94"/>
        <v>0</v>
      </c>
      <c r="W112" s="28">
        <f t="shared" si="95"/>
        <v>0</v>
      </c>
      <c r="X112" s="29" t="e">
        <f t="shared" si="96"/>
        <v>#DIV/0!</v>
      </c>
      <c r="Y112" s="14" t="e">
        <f t="shared" si="97"/>
        <v>#N/A</v>
      </c>
      <c r="Z112" s="14" t="e">
        <f t="shared" si="98"/>
        <v>#DIV/0!</v>
      </c>
      <c r="AA112" s="14" t="str">
        <f t="shared" si="99"/>
        <v>TEMPO MIN</v>
      </c>
      <c r="AB112" s="14">
        <f t="shared" si="100"/>
        <v>51</v>
      </c>
      <c r="AC112" s="14">
        <f t="shared" si="101"/>
        <v>6</v>
      </c>
      <c r="AD112" s="27">
        <f t="shared" si="102"/>
        <v>0.027777777777777776</v>
      </c>
      <c r="AE112" s="28">
        <f t="shared" si="103"/>
        <v>0</v>
      </c>
      <c r="AF112" s="29">
        <f t="shared" si="104"/>
        <v>-28.5</v>
      </c>
      <c r="AG112" s="14" t="e">
        <f t="shared" si="105"/>
        <v>#N/A</v>
      </c>
      <c r="AH112" s="14" t="e">
        <f t="shared" si="106"/>
        <v>#N/A</v>
      </c>
      <c r="AI112" s="14" t="e">
        <f t="shared" si="107"/>
        <v>#NUM!</v>
      </c>
      <c r="AJ112" s="14">
        <f t="shared" si="108"/>
        <v>1</v>
      </c>
      <c r="AK112" s="14">
        <f t="shared" si="109"/>
        <v>2</v>
      </c>
      <c r="AL112" s="30" t="e">
        <f t="shared" si="110"/>
        <v>#NUM!</v>
      </c>
    </row>
    <row r="113" spans="1:38" ht="15.75" hidden="1">
      <c r="A113" s="53" t="e">
        <f t="shared" si="88"/>
        <v>#NUM!</v>
      </c>
      <c r="B113" s="5">
        <f t="shared" si="89"/>
        <v>0</v>
      </c>
      <c r="C113" s="5" t="e">
        <f>VLOOKUP($B113,BPM!$A$15:$E$500,2,0)</f>
        <v>#N/A</v>
      </c>
      <c r="D113" s="5" t="e">
        <f>VLOOKUP($B113,BPM!$A$15:$E$500,3,0)</f>
        <v>#N/A</v>
      </c>
      <c r="E113" s="5" t="e">
        <f>VLOOKUP($B113,BPM!$A$15:$E$500,4,0)</f>
        <v>#N/A</v>
      </c>
      <c r="F113" s="5" t="e">
        <f>VLOOKUP($B113,BPM!$A$15:$E$500,5,0)</f>
        <v>#N/A</v>
      </c>
      <c r="I113" s="6"/>
      <c r="J113" s="7"/>
      <c r="K113" s="8"/>
      <c r="L113" s="8"/>
      <c r="M113" s="16"/>
      <c r="N113" s="16"/>
      <c r="O113" s="16"/>
      <c r="P113" s="16"/>
      <c r="Q113" s="16"/>
      <c r="R113" s="27">
        <f t="shared" si="90"/>
        <v>0</v>
      </c>
      <c r="S113" s="27">
        <f t="shared" si="91"/>
        <v>0</v>
      </c>
      <c r="T113" s="27">
        <f t="shared" si="92"/>
        <v>0</v>
      </c>
      <c r="U113" s="27">
        <f t="shared" si="93"/>
        <v>0</v>
      </c>
      <c r="V113" s="27">
        <f t="shared" si="94"/>
        <v>0</v>
      </c>
      <c r="W113" s="28">
        <f t="shared" si="95"/>
        <v>0</v>
      </c>
      <c r="X113" s="29" t="e">
        <f t="shared" si="96"/>
        <v>#DIV/0!</v>
      </c>
      <c r="Y113" s="14" t="e">
        <f t="shared" si="97"/>
        <v>#N/A</v>
      </c>
      <c r="Z113" s="14" t="e">
        <f t="shared" si="98"/>
        <v>#DIV/0!</v>
      </c>
      <c r="AA113" s="14" t="str">
        <f t="shared" si="99"/>
        <v>TEMPO MIN</v>
      </c>
      <c r="AB113" s="14">
        <f t="shared" si="100"/>
        <v>51</v>
      </c>
      <c r="AC113" s="14">
        <f t="shared" si="101"/>
        <v>6</v>
      </c>
      <c r="AD113" s="27">
        <f t="shared" si="102"/>
        <v>0.027777777777777776</v>
      </c>
      <c r="AE113" s="28">
        <f t="shared" si="103"/>
        <v>0</v>
      </c>
      <c r="AF113" s="29">
        <f t="shared" si="104"/>
        <v>-28.5</v>
      </c>
      <c r="AG113" s="14" t="e">
        <f t="shared" si="105"/>
        <v>#N/A</v>
      </c>
      <c r="AH113" s="14" t="e">
        <f t="shared" si="106"/>
        <v>#N/A</v>
      </c>
      <c r="AI113" s="14" t="e">
        <f t="shared" si="107"/>
        <v>#NUM!</v>
      </c>
      <c r="AJ113" s="14">
        <f t="shared" si="108"/>
        <v>1</v>
      </c>
      <c r="AK113" s="14">
        <f t="shared" si="109"/>
        <v>2</v>
      </c>
      <c r="AL113" s="30" t="e">
        <f t="shared" si="110"/>
        <v>#NUM!</v>
      </c>
    </row>
    <row r="114" spans="1:38" ht="15.75" hidden="1">
      <c r="A114" s="53" t="e">
        <f t="shared" si="88"/>
        <v>#NUM!</v>
      </c>
      <c r="B114" s="5">
        <f t="shared" si="89"/>
        <v>0</v>
      </c>
      <c r="C114" s="5" t="e">
        <f>VLOOKUP($B114,BPM!$A$15:$E$500,2,0)</f>
        <v>#N/A</v>
      </c>
      <c r="D114" s="5" t="e">
        <f>VLOOKUP($B114,BPM!$A$15:$E$500,3,0)</f>
        <v>#N/A</v>
      </c>
      <c r="E114" s="5" t="e">
        <f>VLOOKUP($B114,BPM!$A$15:$E$500,4,0)</f>
        <v>#N/A</v>
      </c>
      <c r="F114" s="5" t="e">
        <f>VLOOKUP($B114,BPM!$A$15:$E$500,5,0)</f>
        <v>#N/A</v>
      </c>
      <c r="I114" s="6"/>
      <c r="J114" s="7"/>
      <c r="K114" s="8"/>
      <c r="L114" s="8"/>
      <c r="M114" s="16"/>
      <c r="N114" s="16"/>
      <c r="O114" s="16"/>
      <c r="P114" s="16"/>
      <c r="Q114" s="16"/>
      <c r="R114" s="27">
        <f t="shared" si="90"/>
        <v>0</v>
      </c>
      <c r="S114" s="27">
        <f t="shared" si="91"/>
        <v>0</v>
      </c>
      <c r="T114" s="27">
        <f t="shared" si="92"/>
        <v>0</v>
      </c>
      <c r="U114" s="27">
        <f t="shared" si="93"/>
        <v>0</v>
      </c>
      <c r="V114" s="27">
        <f t="shared" si="94"/>
        <v>0</v>
      </c>
      <c r="W114" s="28">
        <f t="shared" si="95"/>
        <v>0</v>
      </c>
      <c r="X114" s="29" t="e">
        <f t="shared" si="96"/>
        <v>#DIV/0!</v>
      </c>
      <c r="Y114" s="14" t="e">
        <f t="shared" si="97"/>
        <v>#N/A</v>
      </c>
      <c r="Z114" s="14" t="e">
        <f t="shared" si="98"/>
        <v>#DIV/0!</v>
      </c>
      <c r="AA114" s="14" t="str">
        <f t="shared" si="99"/>
        <v>TEMPO MIN</v>
      </c>
      <c r="AB114" s="14">
        <f t="shared" si="100"/>
        <v>51</v>
      </c>
      <c r="AC114" s="14">
        <f t="shared" si="101"/>
        <v>6</v>
      </c>
      <c r="AD114" s="27">
        <f t="shared" si="102"/>
        <v>0.027777777777777776</v>
      </c>
      <c r="AE114" s="28">
        <f t="shared" si="103"/>
        <v>0</v>
      </c>
      <c r="AF114" s="29">
        <f t="shared" si="104"/>
        <v>-28.5</v>
      </c>
      <c r="AG114" s="14" t="e">
        <f t="shared" si="105"/>
        <v>#N/A</v>
      </c>
      <c r="AH114" s="14" t="e">
        <f t="shared" si="106"/>
        <v>#N/A</v>
      </c>
      <c r="AI114" s="14" t="e">
        <f t="shared" si="107"/>
        <v>#NUM!</v>
      </c>
      <c r="AJ114" s="14">
        <f t="shared" si="108"/>
        <v>1</v>
      </c>
      <c r="AK114" s="14">
        <f t="shared" si="109"/>
        <v>2</v>
      </c>
      <c r="AL114" s="30" t="e">
        <f t="shared" si="110"/>
        <v>#NUM!</v>
      </c>
    </row>
    <row r="115" spans="1:38" ht="15.75" hidden="1">
      <c r="A115" s="53" t="e">
        <f t="shared" si="88"/>
        <v>#NUM!</v>
      </c>
      <c r="B115" s="5">
        <f t="shared" si="89"/>
        <v>0</v>
      </c>
      <c r="C115" s="5" t="e">
        <f>VLOOKUP($B115,BPM!$A$15:$E$500,2,0)</f>
        <v>#N/A</v>
      </c>
      <c r="D115" s="5" t="e">
        <f>VLOOKUP($B115,BPM!$A$15:$E$500,3,0)</f>
        <v>#N/A</v>
      </c>
      <c r="E115" s="5" t="e">
        <f>VLOOKUP($B115,BPM!$A$15:$E$500,4,0)</f>
        <v>#N/A</v>
      </c>
      <c r="F115" s="5" t="e">
        <f>VLOOKUP($B115,BPM!$A$15:$E$500,5,0)</f>
        <v>#N/A</v>
      </c>
      <c r="I115" s="6"/>
      <c r="J115" s="7"/>
      <c r="K115" s="8"/>
      <c r="L115" s="8"/>
      <c r="M115" s="16"/>
      <c r="N115" s="16"/>
      <c r="O115" s="16"/>
      <c r="P115" s="16"/>
      <c r="Q115" s="16"/>
      <c r="R115" s="27">
        <f t="shared" si="90"/>
        <v>0</v>
      </c>
      <c r="S115" s="27">
        <f t="shared" si="91"/>
        <v>0</v>
      </c>
      <c r="T115" s="27">
        <f t="shared" si="92"/>
        <v>0</v>
      </c>
      <c r="U115" s="27">
        <f t="shared" si="93"/>
        <v>0</v>
      </c>
      <c r="V115" s="27">
        <f t="shared" si="94"/>
        <v>0</v>
      </c>
      <c r="W115" s="28">
        <f t="shared" si="95"/>
        <v>0</v>
      </c>
      <c r="X115" s="29" t="e">
        <f t="shared" si="96"/>
        <v>#DIV/0!</v>
      </c>
      <c r="Y115" s="14" t="e">
        <f t="shared" si="97"/>
        <v>#N/A</v>
      </c>
      <c r="Z115" s="14" t="e">
        <f t="shared" si="98"/>
        <v>#DIV/0!</v>
      </c>
      <c r="AA115" s="14" t="str">
        <f t="shared" si="99"/>
        <v>TEMPO MIN</v>
      </c>
      <c r="AB115" s="14">
        <f t="shared" si="100"/>
        <v>51</v>
      </c>
      <c r="AC115" s="14">
        <f t="shared" si="101"/>
        <v>6</v>
      </c>
      <c r="AD115" s="27">
        <f t="shared" si="102"/>
        <v>0.027777777777777776</v>
      </c>
      <c r="AE115" s="28">
        <f t="shared" si="103"/>
        <v>0</v>
      </c>
      <c r="AF115" s="29">
        <f t="shared" si="104"/>
        <v>-28.5</v>
      </c>
      <c r="AG115" s="14" t="e">
        <f t="shared" si="105"/>
        <v>#N/A</v>
      </c>
      <c r="AH115" s="14" t="e">
        <f t="shared" si="106"/>
        <v>#N/A</v>
      </c>
      <c r="AI115" s="14" t="e">
        <f t="shared" si="107"/>
        <v>#NUM!</v>
      </c>
      <c r="AJ115" s="14">
        <f t="shared" si="108"/>
        <v>1</v>
      </c>
      <c r="AK115" s="14">
        <f t="shared" si="109"/>
        <v>2</v>
      </c>
      <c r="AL115" s="30" t="e">
        <f t="shared" si="110"/>
        <v>#NUM!</v>
      </c>
    </row>
    <row r="116" spans="1:38" ht="15.75" hidden="1">
      <c r="A116" s="53" t="e">
        <f t="shared" si="88"/>
        <v>#NUM!</v>
      </c>
      <c r="B116" s="5">
        <f t="shared" si="89"/>
        <v>0</v>
      </c>
      <c r="C116" s="5" t="e">
        <f>VLOOKUP($B116,BPM!$A$15:$E$500,2,0)</f>
        <v>#N/A</v>
      </c>
      <c r="D116" s="5" t="e">
        <f>VLOOKUP($B116,BPM!$A$15:$E$500,3,0)</f>
        <v>#N/A</v>
      </c>
      <c r="E116" s="5" t="e">
        <f>VLOOKUP($B116,BPM!$A$15:$E$500,4,0)</f>
        <v>#N/A</v>
      </c>
      <c r="F116" s="5" t="e">
        <f>VLOOKUP($B116,BPM!$A$15:$E$500,5,0)</f>
        <v>#N/A</v>
      </c>
      <c r="I116" s="6"/>
      <c r="J116" s="7"/>
      <c r="K116" s="8"/>
      <c r="L116" s="8"/>
      <c r="M116" s="16"/>
      <c r="N116" s="16"/>
      <c r="O116" s="16"/>
      <c r="P116" s="16"/>
      <c r="Q116" s="16"/>
      <c r="R116" s="27">
        <f t="shared" si="90"/>
        <v>0</v>
      </c>
      <c r="S116" s="27">
        <f t="shared" si="91"/>
        <v>0</v>
      </c>
      <c r="T116" s="27">
        <f t="shared" si="92"/>
        <v>0</v>
      </c>
      <c r="U116" s="27">
        <f t="shared" si="93"/>
        <v>0</v>
      </c>
      <c r="V116" s="27">
        <f t="shared" si="94"/>
        <v>0</v>
      </c>
      <c r="W116" s="28">
        <f t="shared" si="95"/>
        <v>0</v>
      </c>
      <c r="X116" s="29" t="e">
        <f t="shared" si="96"/>
        <v>#DIV/0!</v>
      </c>
      <c r="Y116" s="14" t="e">
        <f t="shared" si="97"/>
        <v>#N/A</v>
      </c>
      <c r="Z116" s="14" t="e">
        <f t="shared" si="98"/>
        <v>#DIV/0!</v>
      </c>
      <c r="AA116" s="14" t="str">
        <f t="shared" si="99"/>
        <v>TEMPO MIN</v>
      </c>
      <c r="AB116" s="14">
        <f t="shared" si="100"/>
        <v>51</v>
      </c>
      <c r="AC116" s="14">
        <f t="shared" si="101"/>
        <v>6</v>
      </c>
      <c r="AD116" s="27">
        <f t="shared" si="102"/>
        <v>0.027777777777777776</v>
      </c>
      <c r="AE116" s="28">
        <f t="shared" si="103"/>
        <v>0</v>
      </c>
      <c r="AF116" s="29">
        <f t="shared" si="104"/>
        <v>-28.5</v>
      </c>
      <c r="AG116" s="14" t="e">
        <f t="shared" si="105"/>
        <v>#N/A</v>
      </c>
      <c r="AH116" s="14" t="e">
        <f t="shared" si="106"/>
        <v>#N/A</v>
      </c>
      <c r="AI116" s="14" t="e">
        <f t="shared" si="107"/>
        <v>#NUM!</v>
      </c>
      <c r="AJ116" s="14">
        <f t="shared" si="108"/>
        <v>1</v>
      </c>
      <c r="AK116" s="14">
        <f t="shared" si="109"/>
        <v>2</v>
      </c>
      <c r="AL116" s="30" t="e">
        <f t="shared" si="110"/>
        <v>#NUM!</v>
      </c>
    </row>
    <row r="117" spans="1:38" ht="15.75" hidden="1">
      <c r="A117" s="53" t="e">
        <f t="shared" si="88"/>
        <v>#NUM!</v>
      </c>
      <c r="B117" s="5">
        <f t="shared" si="89"/>
        <v>0</v>
      </c>
      <c r="C117" s="5" t="e">
        <f>VLOOKUP($B117,BPM!$A$15:$E$500,2,0)</f>
        <v>#N/A</v>
      </c>
      <c r="D117" s="5" t="e">
        <f>VLOOKUP($B117,BPM!$A$15:$E$500,3,0)</f>
        <v>#N/A</v>
      </c>
      <c r="E117" s="5" t="e">
        <f>VLOOKUP($B117,BPM!$A$15:$E$500,4,0)</f>
        <v>#N/A</v>
      </c>
      <c r="F117" s="5" t="e">
        <f>VLOOKUP($B117,BPM!$A$15:$E$500,5,0)</f>
        <v>#N/A</v>
      </c>
      <c r="I117" s="6"/>
      <c r="J117" s="7"/>
      <c r="K117" s="8"/>
      <c r="L117" s="8"/>
      <c r="M117" s="16"/>
      <c r="N117" s="16"/>
      <c r="O117" s="16"/>
      <c r="P117" s="16"/>
      <c r="Q117" s="16"/>
      <c r="R117" s="27">
        <f t="shared" si="90"/>
        <v>0</v>
      </c>
      <c r="S117" s="27">
        <f t="shared" si="91"/>
        <v>0</v>
      </c>
      <c r="T117" s="27">
        <f t="shared" si="92"/>
        <v>0</v>
      </c>
      <c r="U117" s="27">
        <f t="shared" si="93"/>
        <v>0</v>
      </c>
      <c r="V117" s="27">
        <f t="shared" si="94"/>
        <v>0</v>
      </c>
      <c r="W117" s="28">
        <f t="shared" si="95"/>
        <v>0</v>
      </c>
      <c r="X117" s="29" t="e">
        <f t="shared" si="96"/>
        <v>#DIV/0!</v>
      </c>
      <c r="Y117" s="14" t="e">
        <f t="shared" si="97"/>
        <v>#N/A</v>
      </c>
      <c r="Z117" s="14" t="e">
        <f t="shared" si="98"/>
        <v>#DIV/0!</v>
      </c>
      <c r="AA117" s="14" t="str">
        <f t="shared" si="99"/>
        <v>TEMPO MIN</v>
      </c>
      <c r="AB117" s="14">
        <f t="shared" si="100"/>
        <v>51</v>
      </c>
      <c r="AC117" s="14">
        <f t="shared" si="101"/>
        <v>6</v>
      </c>
      <c r="AD117" s="27">
        <f t="shared" si="102"/>
        <v>0.027777777777777776</v>
      </c>
      <c r="AE117" s="28">
        <f t="shared" si="103"/>
        <v>0</v>
      </c>
      <c r="AF117" s="29">
        <f t="shared" si="104"/>
        <v>-28.5</v>
      </c>
      <c r="AG117" s="14" t="e">
        <f t="shared" si="105"/>
        <v>#N/A</v>
      </c>
      <c r="AH117" s="14" t="e">
        <f t="shared" si="106"/>
        <v>#N/A</v>
      </c>
      <c r="AI117" s="14" t="e">
        <f t="shared" si="107"/>
        <v>#NUM!</v>
      </c>
      <c r="AJ117" s="14">
        <f t="shared" si="108"/>
        <v>1</v>
      </c>
      <c r="AK117" s="14">
        <f t="shared" si="109"/>
        <v>2</v>
      </c>
      <c r="AL117" s="30" t="e">
        <f t="shared" si="110"/>
        <v>#NUM!</v>
      </c>
    </row>
    <row r="118" spans="1:38" ht="15.75" hidden="1">
      <c r="A118" s="53" t="e">
        <f t="shared" si="88"/>
        <v>#NUM!</v>
      </c>
      <c r="B118" s="5">
        <f t="shared" si="89"/>
        <v>0</v>
      </c>
      <c r="C118" s="5" t="e">
        <f>VLOOKUP($B118,BPM!$A$15:$E$500,2,0)</f>
        <v>#N/A</v>
      </c>
      <c r="D118" s="5" t="e">
        <f>VLOOKUP($B118,BPM!$A$15:$E$500,3,0)</f>
        <v>#N/A</v>
      </c>
      <c r="E118" s="5" t="e">
        <f>VLOOKUP($B118,BPM!$A$15:$E$500,4,0)</f>
        <v>#N/A</v>
      </c>
      <c r="F118" s="5" t="e">
        <f>VLOOKUP($B118,BPM!$A$15:$E$500,5,0)</f>
        <v>#N/A</v>
      </c>
      <c r="I118" s="6"/>
      <c r="J118" s="7"/>
      <c r="K118" s="8"/>
      <c r="L118" s="8"/>
      <c r="M118" s="16"/>
      <c r="N118" s="16"/>
      <c r="O118" s="16"/>
      <c r="P118" s="16"/>
      <c r="Q118" s="16"/>
      <c r="R118" s="27">
        <f t="shared" si="90"/>
        <v>0</v>
      </c>
      <c r="S118" s="27">
        <f t="shared" si="91"/>
        <v>0</v>
      </c>
      <c r="T118" s="27">
        <f t="shared" si="92"/>
        <v>0</v>
      </c>
      <c r="U118" s="27">
        <f t="shared" si="93"/>
        <v>0</v>
      </c>
      <c r="V118" s="27">
        <f t="shared" si="94"/>
        <v>0</v>
      </c>
      <c r="W118" s="28">
        <f t="shared" si="95"/>
        <v>0</v>
      </c>
      <c r="X118" s="29" t="e">
        <f t="shared" si="96"/>
        <v>#DIV/0!</v>
      </c>
      <c r="Y118" s="14" t="e">
        <f t="shared" si="97"/>
        <v>#N/A</v>
      </c>
      <c r="Z118" s="14" t="e">
        <f t="shared" si="98"/>
        <v>#DIV/0!</v>
      </c>
      <c r="AA118" s="14" t="str">
        <f t="shared" si="99"/>
        <v>TEMPO MIN</v>
      </c>
      <c r="AB118" s="14">
        <f t="shared" si="100"/>
        <v>51</v>
      </c>
      <c r="AC118" s="14">
        <f t="shared" si="101"/>
        <v>6</v>
      </c>
      <c r="AD118" s="27">
        <f t="shared" si="102"/>
        <v>0.027777777777777776</v>
      </c>
      <c r="AE118" s="28">
        <f t="shared" si="103"/>
        <v>0</v>
      </c>
      <c r="AF118" s="29">
        <f t="shared" si="104"/>
        <v>-28.5</v>
      </c>
      <c r="AG118" s="14" t="e">
        <f t="shared" si="105"/>
        <v>#N/A</v>
      </c>
      <c r="AH118" s="14" t="e">
        <f t="shared" si="106"/>
        <v>#N/A</v>
      </c>
      <c r="AI118" s="14" t="e">
        <f t="shared" si="107"/>
        <v>#NUM!</v>
      </c>
      <c r="AJ118" s="14">
        <f t="shared" si="108"/>
        <v>1</v>
      </c>
      <c r="AK118" s="14">
        <f t="shared" si="109"/>
        <v>2</v>
      </c>
      <c r="AL118" s="30" t="e">
        <f t="shared" si="110"/>
        <v>#NUM!</v>
      </c>
    </row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</sheetData>
  <sheetProtection password="E4F1" sheet="1"/>
  <printOptions/>
  <pageMargins left="0.511811024" right="0.511811024" top="0.787401575" bottom="0.787401575" header="0.31496062" footer="0.31496062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Andre</cp:lastModifiedBy>
  <cp:lastPrinted>2014-04-13T19:36:54Z</cp:lastPrinted>
  <dcterms:created xsi:type="dcterms:W3CDTF">2013-01-11T12:38:53Z</dcterms:created>
  <dcterms:modified xsi:type="dcterms:W3CDTF">2014-04-14T18:43:55Z</dcterms:modified>
  <cp:category/>
  <cp:version/>
  <cp:contentType/>
  <cp:contentStatus/>
</cp:coreProperties>
</file>